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775" windowHeight="9525" firstSheet="3" activeTab="3"/>
  </bookViews>
  <sheets>
    <sheet name="Dados Pesquisa" sheetId="1" r:id="rId1"/>
    <sheet name="Graf_I_1ª_versao" sheetId="2" r:id="rId2"/>
    <sheet name="Graf_I_2ª_versao" sheetId="3" r:id="rId3"/>
    <sheet name="Graf_II_1ª_versao" sheetId="4" r:id="rId4"/>
  </sheets>
  <definedNames>
    <definedName name="_xlnm.Print_Area" localSheetId="0">'Dados Pesquisa'!$C$5:$T$11</definedName>
    <definedName name="_xlnm.Print_Titles" localSheetId="0">'Dados Pesquisa'!$1:$4,'Dados Pesquisa'!$B:$B</definedName>
  </definedNames>
  <calcPr calcId="162912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E23" i="1"/>
  <c r="E24" i="1"/>
  <c r="E25" i="1"/>
  <c r="E26" i="1"/>
  <c r="D27" i="1"/>
  <c r="C4" i="2"/>
  <c r="C3" i="2"/>
  <c r="D4" i="2"/>
  <c r="D3" i="2"/>
  <c r="E4" i="2"/>
  <c r="E3" i="2"/>
  <c r="F4" i="2"/>
  <c r="F3" i="2"/>
  <c r="G4" i="2"/>
  <c r="G3" i="2"/>
  <c r="H4" i="2"/>
  <c r="H3" i="2"/>
  <c r="I4" i="2"/>
  <c r="I3" i="2"/>
  <c r="J4" i="2"/>
  <c r="J3" i="2"/>
  <c r="K4" i="2"/>
  <c r="K3" i="2"/>
  <c r="D19" i="2"/>
  <c r="D20" i="2"/>
  <c r="D22" i="2"/>
  <c r="D23" i="2"/>
  <c r="D4" i="3"/>
  <c r="D3" i="3"/>
  <c r="E4" i="3"/>
  <c r="E3" i="3"/>
  <c r="F4" i="3"/>
  <c r="F3" i="3"/>
  <c r="G4" i="3"/>
  <c r="G3" i="3"/>
  <c r="H4" i="3"/>
  <c r="H3" i="3"/>
  <c r="I4" i="3"/>
  <c r="I3" i="3"/>
  <c r="J4" i="3"/>
  <c r="J3" i="3"/>
  <c r="K4" i="3"/>
  <c r="K3" i="3"/>
  <c r="L4" i="3"/>
  <c r="L3" i="3"/>
  <c r="M4" i="3"/>
  <c r="M3" i="3"/>
  <c r="N4" i="3"/>
  <c r="N3" i="3"/>
  <c r="D20" i="4"/>
  <c r="D21" i="4"/>
  <c r="C24" i="4"/>
</calcChain>
</file>

<file path=xl/sharedStrings.xml><?xml version="1.0" encoding="utf-8"?>
<sst xmlns="http://schemas.openxmlformats.org/spreadsheetml/2006/main" count="287" uniqueCount="127">
  <si>
    <t>DADOS  DA  PESQUISA</t>
  </si>
  <si>
    <t>Pacientes</t>
  </si>
  <si>
    <t>Idade</t>
  </si>
  <si>
    <t>Sexo</t>
  </si>
  <si>
    <r>
      <t>T. Doença</t>
    </r>
    <r>
      <rPr>
        <vertAlign val="superscript"/>
        <sz val="12"/>
        <rFont val="Times New Roman"/>
      </rPr>
      <t>1</t>
    </r>
  </si>
  <si>
    <r>
      <t>Localiz.</t>
    </r>
    <r>
      <rPr>
        <vertAlign val="superscript"/>
        <sz val="12"/>
        <rFont val="Times New Roman"/>
      </rPr>
      <t>1</t>
    </r>
  </si>
  <si>
    <t>Doença</t>
  </si>
  <si>
    <t>Fístula Ente-</t>
  </si>
  <si>
    <t>Tratamento</t>
  </si>
  <si>
    <t>Terapias Biológicas</t>
  </si>
  <si>
    <t>Indicação</t>
  </si>
  <si>
    <t>Dose</t>
  </si>
  <si>
    <t>Tempo</t>
  </si>
  <si>
    <t xml:space="preserve">Drogas </t>
  </si>
  <si>
    <t>Melhora</t>
  </si>
  <si>
    <t>Remissão</t>
  </si>
  <si>
    <t xml:space="preserve">Recidiva </t>
  </si>
  <si>
    <t>Eventos</t>
  </si>
  <si>
    <t>Necessidade</t>
  </si>
  <si>
    <t>(anos)</t>
  </si>
  <si>
    <t>(M./F.)</t>
  </si>
  <si>
    <t>(meses)</t>
  </si>
  <si>
    <t>doença</t>
  </si>
  <si>
    <t>Perianal</t>
  </si>
  <si>
    <t>rocutânea</t>
  </si>
  <si>
    <t>Prévio</t>
  </si>
  <si>
    <t>Resp. Clinica</t>
  </si>
  <si>
    <t>Ef. adversos</t>
  </si>
  <si>
    <t>Talidomida</t>
  </si>
  <si>
    <t>(mg)</t>
  </si>
  <si>
    <t>(mes)</t>
  </si>
  <si>
    <t>Associadas</t>
  </si>
  <si>
    <t>Clinica (sem)</t>
  </si>
  <si>
    <t>Completa (sem)</t>
  </si>
  <si>
    <t>Sintoma(mes)</t>
  </si>
  <si>
    <t>Adversos(mes)</t>
  </si>
  <si>
    <t>Suspender (mes)</t>
  </si>
  <si>
    <t>M</t>
  </si>
  <si>
    <t>pred/aza/mesa</t>
  </si>
  <si>
    <t>-</t>
  </si>
  <si>
    <t>PPD Reator = 16mmHg</t>
  </si>
  <si>
    <t>Azatioprina</t>
  </si>
  <si>
    <t>Neuropatia</t>
  </si>
  <si>
    <t>pred/aza/mesa ciclo infliximab</t>
  </si>
  <si>
    <t>Parcial</t>
  </si>
  <si>
    <t>Ausente</t>
  </si>
  <si>
    <t>Refratariedade aos Biológico</t>
  </si>
  <si>
    <t>Prednisona</t>
  </si>
  <si>
    <t>F</t>
  </si>
  <si>
    <t>mesa/pred/aza sulfa infliximab</t>
  </si>
  <si>
    <t>100       50</t>
  </si>
  <si>
    <t>2           12</t>
  </si>
  <si>
    <t>Aza   /Inflix/Aza</t>
  </si>
  <si>
    <t>-                     2</t>
  </si>
  <si>
    <t>-                          54</t>
  </si>
  <si>
    <t>-                            -</t>
  </si>
  <si>
    <t>2                            -</t>
  </si>
  <si>
    <t>pred/aza/mesa adalimumab</t>
  </si>
  <si>
    <t>Refratariedade ao TNF aguarda troca TNF</t>
  </si>
  <si>
    <t>Azatioprina + Prednisona</t>
  </si>
  <si>
    <t>mesa/aza adalimumab</t>
  </si>
  <si>
    <t>Refratariedade aguardando troca TNF</t>
  </si>
  <si>
    <t>aza/mesa adalimumab</t>
  </si>
  <si>
    <t>Completa</t>
  </si>
  <si>
    <t>mesa</t>
  </si>
  <si>
    <t>TP Pulmonar</t>
  </si>
  <si>
    <t>Mesa</t>
  </si>
  <si>
    <t>Localiz. 1  doença</t>
  </si>
  <si>
    <t>Reto/Íleo</t>
  </si>
  <si>
    <t>Pancolite/ Íleo</t>
  </si>
  <si>
    <t>Delgado</t>
  </si>
  <si>
    <t>Pancolite</t>
  </si>
  <si>
    <t>Reto / Colon E</t>
  </si>
  <si>
    <t>Sigmoide</t>
  </si>
  <si>
    <t>Reto / Sigmoide</t>
  </si>
  <si>
    <t>Cod. Corr.</t>
  </si>
  <si>
    <t>D. Perianal e/ou Fistula Enterecut.</t>
  </si>
  <si>
    <t>Presente</t>
  </si>
  <si>
    <t>Resposta Clínica</t>
  </si>
  <si>
    <t>Quant.</t>
  </si>
  <si>
    <t>Perc. Total</t>
  </si>
  <si>
    <t>s/Registro</t>
  </si>
  <si>
    <t>Tempo Doença</t>
  </si>
  <si>
    <t>Acum.(meses)</t>
  </si>
  <si>
    <t>Tp (meses)</t>
  </si>
  <si>
    <t>17/04/2013</t>
  </si>
  <si>
    <t>30/04/2013</t>
  </si>
  <si>
    <t>20/05/2013</t>
  </si>
  <si>
    <t>18/06/2013</t>
  </si>
  <si>
    <t>27/07/2013</t>
  </si>
  <si>
    <t>30/7/2013</t>
  </si>
  <si>
    <t>28/08/2013</t>
  </si>
  <si>
    <t>27/12/2013</t>
  </si>
  <si>
    <t>Hemoglobina</t>
  </si>
  <si>
    <t>Hb</t>
  </si>
  <si>
    <t>Transfusão</t>
  </si>
  <si>
    <t>sim</t>
  </si>
  <si>
    <t>não</t>
  </si>
  <si>
    <t>Nº CH</t>
  </si>
  <si>
    <t>02CH</t>
  </si>
  <si>
    <t>01CH</t>
  </si>
  <si>
    <t>TERAPIA</t>
  </si>
  <si>
    <t>20/05/2014</t>
  </si>
  <si>
    <t>17/06/2014</t>
  </si>
  <si>
    <t>27/07/2014</t>
  </si>
  <si>
    <t>Trasnplante Jan/2014</t>
  </si>
  <si>
    <t>ENDOSCOPIA</t>
  </si>
  <si>
    <t>APC</t>
  </si>
  <si>
    <t>LBE</t>
  </si>
  <si>
    <t>MEDICAMENTOSA</t>
  </si>
  <si>
    <t>17/04/2014</t>
  </si>
  <si>
    <t>30/04/2014</t>
  </si>
  <si>
    <t>18/06/2014</t>
  </si>
  <si>
    <t>30/7/2014</t>
  </si>
  <si>
    <t>28/08/2014</t>
  </si>
  <si>
    <t>27/12/2014</t>
  </si>
  <si>
    <t>Periodo (meses)</t>
  </si>
  <si>
    <t>Tempo (meses)</t>
  </si>
  <si>
    <t>Data referência</t>
  </si>
  <si>
    <t>15/01/2014</t>
  </si>
  <si>
    <t>Nível Hemoglobina</t>
  </si>
  <si>
    <t>CIRÚGICA</t>
  </si>
  <si>
    <t>Transplante</t>
  </si>
  <si>
    <t>15/03/2013</t>
  </si>
  <si>
    <t>03CH</t>
  </si>
  <si>
    <t>Data Referência</t>
  </si>
  <si>
    <t>Número Concentrados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</si>
</sst>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yy;@"/>
    <numFmt numFmtId="165" formatCode="d\-mmm\-yyyy;@"/>
    <numFmt numFmtId="166" formatCode="#,##0.000"/>
    <numFmt numFmtId="167" formatCode="#,##0.0"/>
    <numFmt numFmtId="168" formatCode="0.0%"/>
  </numFmts>
  <fonts count="4">
    <font>
      <sz val="12"/>
      <name val="Times New Roman"/>
    </font>
    <font>
      <b/>
      <sz val="11"/>
      <color indexed="8"/>
      <name val="Calibri"/>
    </font>
    <font>
      <sz val="10.5"/>
      <name val="宋体"/>
    </font>
    <font>
      <vertAlign val="superscript"/>
      <sz val="12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1" applyNumberFormat="0" applyFill="0" applyAlignment="0" applyProtection="0"/>
  </cellStyleXfs>
  <cellXfs count="61">
    <xf numFmtId="0" fontId="0" fillId="0" borderId="0" xfId="0">
      <alignment vertical="center"/>
    </xf>
    <xf numFmtId="17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6" fontId="0" fillId="0" borderId="0" xfId="0" applyNumberFormat="1" applyFill="1">
      <alignment vertical="center"/>
    </xf>
    <xf numFmtId="4" fontId="0" fillId="0" borderId="0" xfId="0" applyNumberFormat="1" applyFill="1">
      <alignment vertical="center"/>
    </xf>
    <xf numFmtId="167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14" fontId="0" fillId="0" borderId="0" xfId="0" applyNumberFormat="1">
      <alignment vertical="center"/>
    </xf>
    <xf numFmtId="164" fontId="0" fillId="0" borderId="0" xfId="0" applyNumberFormat="1" applyFill="1">
      <alignment vertical="center"/>
    </xf>
    <xf numFmtId="165" fontId="0" fillId="0" borderId="0" xfId="0" applyNumberFormat="1" applyFill="1">
      <alignment vertical="center"/>
    </xf>
    <xf numFmtId="0" fontId="0" fillId="0" borderId="3" xfId="0" applyNumberFormat="1" applyFont="1" applyFill="1" applyBorder="1">
      <alignment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>
      <alignment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5" xfId="0" applyNumberFormat="1" applyFill="1" applyBorder="1">
      <alignment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168" fontId="0" fillId="0" borderId="0" xfId="0" applyNumberFormat="1" applyFill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9" xfId="0" applyNumberFormat="1" applyFill="1" applyBorder="1" applyAlignment="1">
      <alignment vertical="center" wrapText="1"/>
    </xf>
    <xf numFmtId="0" fontId="0" fillId="0" borderId="4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top" wrapText="1"/>
    </xf>
    <xf numFmtId="0" fontId="0" fillId="0" borderId="7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 vertical="top" wrapText="1"/>
    </xf>
    <xf numFmtId="0" fontId="0" fillId="0" borderId="6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vertical="center" wrapText="1"/>
    </xf>
    <xf numFmtId="0" fontId="0" fillId="0" borderId="10" xfId="0" applyNumberFormat="1" applyFill="1" applyBorder="1">
      <alignment vertical="center"/>
    </xf>
    <xf numFmtId="0" fontId="0" fillId="0" borderId="9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top"/>
    </xf>
    <xf numFmtId="0" fontId="0" fillId="0" borderId="10" xfId="0" applyNumberFormat="1" applyFill="1" applyBorder="1" applyAlignment="1">
      <alignment horizontal="center" vertical="top"/>
    </xf>
    <xf numFmtId="0" fontId="0" fillId="0" borderId="5" xfId="0" quotePrefix="1" applyNumberFormat="1" applyFill="1" applyBorder="1" applyAlignment="1">
      <alignment horizontal="center" vertical="center"/>
    </xf>
    <xf numFmtId="0" fontId="0" fillId="0" borderId="5" xfId="0" quotePrefix="1" applyNumberFormat="1" applyFont="1" applyFill="1" applyBorder="1" applyAlignment="1">
      <alignment horizontal="center"/>
    </xf>
    <xf numFmtId="0" fontId="0" fillId="0" borderId="7" xfId="0" quotePrefix="1" applyNumberFormat="1" applyFill="1" applyBorder="1" applyAlignment="1">
      <alignment horizontal="center" vertical="center" wrapText="1"/>
    </xf>
    <xf numFmtId="0" fontId="0" fillId="0" borderId="10" xfId="0" quotePrefix="1" applyNumberFormat="1" applyFont="1" applyFill="1" applyBorder="1" applyAlignment="1">
      <alignment horizontal="center" vertical="center" wrapText="1"/>
    </xf>
    <xf numFmtId="0" fontId="0" fillId="0" borderId="7" xfId="0" quotePrefix="1" applyNumberFormat="1" applyFont="1" applyFill="1" applyBorder="1" applyAlignment="1">
      <alignment horizontal="center" vertical="center"/>
    </xf>
    <xf numFmtId="0" fontId="0" fillId="0" borderId="7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NumberFormat="1" applyFill="1" applyAlignment="1">
      <alignment horizontal="center" vertical="top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Total" xfId="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Resposta Clinica</a:t>
            </a:r>
          </a:p>
        </c:rich>
      </c:tx>
      <c:layout>
        <c:manualLayout>
          <c:xMode val="edge"/>
          <c:yMode val="edge"/>
          <c:x val="0.35028980134545323"/>
          <c:y val="3.7038451001705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90813347704159"/>
          <c:y val="0.37038412199483173"/>
          <c:w val="0.24670945474511258"/>
          <c:h val="0.44109381801202691"/>
        </c:manualLayout>
      </c:layout>
      <c:pieChart>
        <c:varyColors val="1"/>
        <c:ser>
          <c:idx val="0"/>
          <c:order val="0"/>
          <c:tx>
            <c:strRef>
              <c:f>'Dados Pesquisa'!$D$22</c:f>
              <c:strCache>
                <c:ptCount val="1"/>
                <c:pt idx="0">
                  <c:v>Quant.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068-4A73-B9E5-93941526836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68-4A73-B9E5-93941526836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068-4A73-B9E5-93941526836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68-4A73-B9E5-93941526836A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68-4A73-B9E5-93941526836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68-4A73-B9E5-93941526836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68-4A73-B9E5-93941526836A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68-4A73-B9E5-93941526836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.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'Dados Pesquisa'!$C$23:$C$26</c:f>
              <c:strCache>
                <c:ptCount val="4"/>
                <c:pt idx="0">
                  <c:v>s/Registro</c:v>
                </c:pt>
                <c:pt idx="1">
                  <c:v>Ausente</c:v>
                </c:pt>
                <c:pt idx="2">
                  <c:v>Parcial</c:v>
                </c:pt>
                <c:pt idx="3">
                  <c:v>Completa</c:v>
                </c:pt>
              </c:strCache>
            </c:strRef>
          </c:cat>
          <c:val>
            <c:numRef>
              <c:f>'Dados Pesquisa'!$D$23:$D$26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68-4A73-B9E5-93941526836A}"/>
            </c:ext>
          </c:extLst>
        </c:ser>
        <c:ser>
          <c:idx val="1"/>
          <c:order val="1"/>
          <c:tx>
            <c:strRef>
              <c:f>'Dados Pesquisa'!$E$22</c:f>
              <c:strCache>
                <c:ptCount val="1"/>
                <c:pt idx="0">
                  <c:v>Perc. Total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068-4A73-B9E5-93941526836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068-4A73-B9E5-93941526836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068-4A73-B9E5-93941526836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068-4A73-B9E5-93941526836A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68-4A73-B9E5-93941526836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68-4A73-B9E5-93941526836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68-4A73-B9E5-93941526836A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68-4A73-B9E5-93941526836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.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'Dados Pesquisa'!$C$23:$C$26</c:f>
              <c:strCache>
                <c:ptCount val="4"/>
                <c:pt idx="0">
                  <c:v>s/Registro</c:v>
                </c:pt>
                <c:pt idx="1">
                  <c:v>Ausente</c:v>
                </c:pt>
                <c:pt idx="2">
                  <c:v>Parcial</c:v>
                </c:pt>
                <c:pt idx="3">
                  <c:v>Completa</c:v>
                </c:pt>
              </c:strCache>
            </c:strRef>
          </c:cat>
          <c:val>
            <c:numRef>
              <c:f>'Dados Pesquisa'!$E$23:$E$26</c:f>
              <c:numCache>
                <c:formatCode>0.0%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068-4A73-B9E5-9394152683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. </c:separator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487595830182248"/>
          <c:y val="0.44446105852929996"/>
          <c:w val="0.98495464903045316"/>
          <c:h val="0.740768313051777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Idade x Tempo da doença</a:t>
            </a:r>
          </a:p>
        </c:rich>
      </c:tx>
      <c:layout>
        <c:manualLayout>
          <c:xMode val="edge"/>
          <c:yMode val="edge"/>
          <c:x val="0.25780215103049753"/>
          <c:y val="3.533717295938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9158139666697"/>
          <c:y val="0.27209540777746161"/>
          <c:w val="0.79419700129898307"/>
          <c:h val="0.484117803448210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'Dados Pesquisa'!$E$36</c:f>
              <c:strCache>
                <c:ptCount val="1"/>
                <c:pt idx="0">
                  <c:v>Tempo Doença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'Dados Pesquisa'!$D$37:$D$42</c:f>
              <c:numCache>
                <c:formatCode>General</c:formatCode>
                <c:ptCount val="6"/>
                <c:pt idx="0">
                  <c:v>17</c:v>
                </c:pt>
                <c:pt idx="1">
                  <c:v>19</c:v>
                </c:pt>
                <c:pt idx="2">
                  <c:v>23</c:v>
                </c:pt>
                <c:pt idx="3">
                  <c:v>32</c:v>
                </c:pt>
                <c:pt idx="4">
                  <c:v>49</c:v>
                </c:pt>
                <c:pt idx="5">
                  <c:v>80</c:v>
                </c:pt>
              </c:numCache>
            </c:numRef>
          </c:xVal>
          <c:yVal>
            <c:numRef>
              <c:f>'Dados Pesquisa'!$E$37:$E$42</c:f>
              <c:numCache>
                <c:formatCode>General</c:formatCode>
                <c:ptCount val="6"/>
                <c:pt idx="0">
                  <c:v>46</c:v>
                </c:pt>
                <c:pt idx="1">
                  <c:v>72</c:v>
                </c:pt>
                <c:pt idx="2">
                  <c:v>36</c:v>
                </c:pt>
                <c:pt idx="3">
                  <c:v>72</c:v>
                </c:pt>
                <c:pt idx="4">
                  <c:v>96</c:v>
                </c:pt>
                <c:pt idx="5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6B-4F2C-BD0A-B7D54FB5C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254784"/>
        <c:axId val="159257344"/>
      </c:scatterChart>
      <c:valAx>
        <c:axId val="15925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Idade (anos)</a:t>
                </a:r>
              </a:p>
            </c:rich>
          </c:tx>
          <c:layout>
            <c:manualLayout>
              <c:xMode val="edge"/>
              <c:yMode val="edge"/>
              <c:x val="0.46570716082527108"/>
              <c:y val="0.86575814065644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9257344"/>
        <c:crosses val="autoZero"/>
        <c:crossBetween val="midCat"/>
      </c:valAx>
      <c:valAx>
        <c:axId val="15925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Tempo da doença (meses)</a:t>
                </a:r>
              </a:p>
            </c:rich>
          </c:tx>
          <c:layout>
            <c:manualLayout>
              <c:xMode val="edge"/>
              <c:yMode val="edge"/>
              <c:x val="2.4948679751829361E-2"/>
              <c:y val="0.2190898045871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9254784"/>
        <c:crosses val="autoZero"/>
        <c:crossBetween val="midCat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Pesquisa Talidomida (uso)</a:t>
            </a:r>
          </a:p>
        </c:rich>
      </c:tx>
      <c:layout>
        <c:manualLayout>
          <c:xMode val="edge"/>
          <c:yMode val="edge"/>
          <c:x val="0.39610098946836664"/>
          <c:y val="3.174686497521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35789670581579E-2"/>
          <c:y val="0.15344362969762387"/>
          <c:w val="0.74617605034436441"/>
          <c:h val="0.6904963336393074"/>
        </c:manualLayout>
      </c:layout>
      <c:scatterChart>
        <c:scatterStyle val="smoothMarker"/>
        <c:varyColors val="0"/>
        <c:ser>
          <c:idx val="0"/>
          <c:order val="0"/>
          <c:tx>
            <c:v>Hb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Graf_I_1ª_versao!$B$18:$B$26</c:f>
              <c:numCache>
                <c:formatCode>#,##0.00</c:formatCode>
                <c:ptCount val="9"/>
                <c:pt idx="0">
                  <c:v>0</c:v>
                </c:pt>
                <c:pt idx="1">
                  <c:v>0.46700000000000003</c:v>
                </c:pt>
                <c:pt idx="2">
                  <c:v>1.1120000000000001</c:v>
                </c:pt>
                <c:pt idx="3">
                  <c:v>2.0670000000000002</c:v>
                </c:pt>
                <c:pt idx="4">
                  <c:v>3.3380000000000001</c:v>
                </c:pt>
                <c:pt idx="5">
                  <c:v>3.4350000000000001</c:v>
                </c:pt>
                <c:pt idx="6">
                  <c:v>4.37</c:v>
                </c:pt>
                <c:pt idx="7">
                  <c:v>4.5999999999999996</c:v>
                </c:pt>
                <c:pt idx="8">
                  <c:v>5.5380000000000003</c:v>
                </c:pt>
              </c:numCache>
            </c:numRef>
          </c:xVal>
          <c:yVal>
            <c:numRef>
              <c:f>Graf_I_1ª_versao!$C$18:$C$26</c:f>
              <c:numCache>
                <c:formatCode>#,##0.00</c:formatCode>
                <c:ptCount val="9"/>
                <c:pt idx="1">
                  <c:v>6.8</c:v>
                </c:pt>
                <c:pt idx="2">
                  <c:v>6.5</c:v>
                </c:pt>
                <c:pt idx="3">
                  <c:v>8.6999999999999993</c:v>
                </c:pt>
                <c:pt idx="4">
                  <c:v>7.22</c:v>
                </c:pt>
                <c:pt idx="5">
                  <c:v>7.44</c:v>
                </c:pt>
                <c:pt idx="6">
                  <c:v>10.199999999999999</c:v>
                </c:pt>
                <c:pt idx="7">
                  <c:v>10.1</c:v>
                </c:pt>
                <c:pt idx="8">
                  <c:v>10.6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7F-44FF-994B-820808A9C432}"/>
            </c:ext>
          </c:extLst>
        </c:ser>
        <c:ser>
          <c:idx val="1"/>
          <c:order val="1"/>
          <c:tx>
            <c:v>Transfusões no período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yVal>
            <c:numRef>
              <c:f>Graf_I_1ª_versao!$D$19:$D$26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7F-44FF-994B-820808A9C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308032"/>
        <c:axId val="160043776"/>
      </c:scatterChart>
      <c:valAx>
        <c:axId val="15930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Perído (meses)</a:t>
                </a:r>
              </a:p>
            </c:rich>
          </c:tx>
          <c:layout>
            <c:manualLayout>
              <c:xMode val="edge"/>
              <c:yMode val="edge"/>
              <c:x val="0.40586403686986822"/>
              <c:y val="0.915370578677665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0043776"/>
        <c:crosses val="autoZero"/>
        <c:crossBetween val="midCat"/>
      </c:valAx>
      <c:valAx>
        <c:axId val="16004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Valores Hb</a:t>
                </a:r>
              </a:p>
            </c:rich>
          </c:tx>
          <c:layout>
            <c:manualLayout>
              <c:xMode val="edge"/>
              <c:yMode val="edge"/>
              <c:x val="1.534199438459314E-2"/>
              <c:y val="0.41271035564998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9308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wMode val="edge"/>
          <c:hMode val="edge"/>
          <c:x val="0.85356966362468289"/>
          <c:y val="0.43652071268869169"/>
          <c:w val="0.98327882654835508"/>
          <c:h val="0.629647960671582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Title</a:t>
            </a:r>
          </a:p>
        </c:rich>
      </c:tx>
      <c:layout>
        <c:manualLayout>
          <c:xMode val="edge"/>
          <c:yMode val="edge"/>
          <c:x val="0.45839046381139603"/>
          <c:y val="3.3419023136246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1207634245792"/>
          <c:y val="0.17223650385604114"/>
          <c:w val="0.55388849993638356"/>
          <c:h val="0.66580976863753216"/>
        </c:manualLayout>
      </c:layout>
      <c:lineChart>
        <c:grouping val="standard"/>
        <c:varyColors val="0"/>
        <c:ser>
          <c:idx val="0"/>
          <c:order val="0"/>
          <c:tx>
            <c:v>Nível de Hemoglobina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F6-438F-A9E2-EC66CC0E2DA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F6-438F-A9E2-EC66CC0E2DA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F6-438F-A9E2-EC66CC0E2DA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F6-438F-A9E2-EC66CC0E2DA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F6-438F-A9E2-EC66CC0E2DA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F6-438F-A9E2-EC66CC0E2DA5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F6-438F-A9E2-EC66CC0E2DA5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F6-438F-A9E2-EC66CC0E2DA5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F6-438F-A9E2-EC66CC0E2DA5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F6-438F-A9E2-EC66CC0E2DA5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F6-438F-A9E2-EC66CC0E2D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Graf_I_2ª_versao!$D$16:$D$26</c:f>
              <c:numCache>
                <c:formatCode>#,##0.00</c:formatCode>
                <c:ptCount val="11"/>
                <c:pt idx="0">
                  <c:v>9</c:v>
                </c:pt>
                <c:pt idx="1">
                  <c:v>6.8</c:v>
                </c:pt>
                <c:pt idx="2">
                  <c:v>6.5</c:v>
                </c:pt>
                <c:pt idx="3">
                  <c:v>8.6999999999999993</c:v>
                </c:pt>
                <c:pt idx="4">
                  <c:v>7.22</c:v>
                </c:pt>
                <c:pt idx="5">
                  <c:v>7.44</c:v>
                </c:pt>
                <c:pt idx="6">
                  <c:v>10.199999999999999</c:v>
                </c:pt>
                <c:pt idx="7">
                  <c:v>10.1</c:v>
                </c:pt>
                <c:pt idx="8">
                  <c:v>10.6</c:v>
                </c:pt>
                <c:pt idx="9" formatCode="General">
                  <c:v>0</c:v>
                </c:pt>
                <c:pt idx="10">
                  <c:v>11.9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4F6-438F-A9E2-EC66CC0E2DA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marker val="1"/>
        <c:smooth val="0"/>
        <c:axId val="154381696"/>
        <c:axId val="154396160"/>
      </c:lineChart>
      <c:catAx>
        <c:axId val="15438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Tempo (meses)</a:t>
                </a:r>
              </a:p>
            </c:rich>
          </c:tx>
          <c:layout>
            <c:manualLayout>
              <c:xMode val="edge"/>
              <c:yMode val="edge"/>
              <c:x val="0.32060041608032286"/>
              <c:y val="0.917737789203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439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9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Nível de Hemoglobina</a:t>
                </a:r>
              </a:p>
            </c:rich>
          </c:tx>
          <c:layout>
            <c:manualLayout>
              <c:xMode val="edge"/>
              <c:yMode val="edge"/>
              <c:x val="1.7735334242837655E-2"/>
              <c:y val="0.347043701799485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438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533467252473395"/>
          <c:y val="0.44215938303341901"/>
          <c:w val="0.86221066841406091"/>
          <c:h val="0.537275064267352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ACOMPANHAMENTO HEMATOPATOLOGIA</a:t>
            </a:r>
          </a:p>
        </c:rich>
      </c:tx>
      <c:layout>
        <c:manualLayout>
          <c:xMode val="edge"/>
          <c:yMode val="edge"/>
          <c:x val="0.37021258980086419"/>
          <c:y val="2.8626555268377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6987055710952E-2"/>
          <c:y val="0.11068935223951321"/>
          <c:w val="0.78095138177998136"/>
          <c:h val="0.74238203484776966"/>
        </c:manualLayout>
      </c:layout>
      <c:scatterChart>
        <c:scatterStyle val="lineMarker"/>
        <c:varyColors val="0"/>
        <c:ser>
          <c:idx val="0"/>
          <c:order val="0"/>
          <c:tx>
            <c:v>Nivel Hemoglobina 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F2-45EE-91E2-1D3432A8ED11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F2-45EE-91E2-1D3432A8ED11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F2-45EE-91E2-1D3432A8ED11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F2-45EE-91E2-1D3432A8ED11}"/>
                </c:ext>
              </c:extLst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F2-45EE-91E2-1D3432A8ED11}"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F2-45EE-91E2-1D3432A8ED11}"/>
                </c:ext>
              </c:extLst>
            </c:dLbl>
            <c:dLbl>
              <c:idx val="6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F2-45EE-91E2-1D3432A8ED11}"/>
                </c:ext>
              </c:extLst>
            </c:dLbl>
            <c:dLbl>
              <c:idx val="7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F2-45EE-91E2-1D3432A8ED11}"/>
                </c:ext>
              </c:extLst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F2-45EE-91E2-1D3432A8ED11}"/>
                </c:ext>
              </c:extLst>
            </c:dLbl>
            <c:dLbl>
              <c:idx val="9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F2-45EE-91E2-1D3432A8ED11}"/>
                </c:ext>
              </c:extLst>
            </c:dLbl>
            <c:dLbl>
              <c:idx val="1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F2-45EE-91E2-1D3432A8ED1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Graf_I_2ª_versao!$C$16:$C$26</c:f>
              <c:numCache>
                <c:formatCode>#,##0.0</c:formatCode>
                <c:ptCount val="11"/>
                <c:pt idx="0">
                  <c:v>0</c:v>
                </c:pt>
                <c:pt idx="1">
                  <c:v>0.46700000000000003</c:v>
                </c:pt>
                <c:pt idx="2">
                  <c:v>1.1120000000000001</c:v>
                </c:pt>
                <c:pt idx="3">
                  <c:v>2.0670000000000002</c:v>
                </c:pt>
                <c:pt idx="4">
                  <c:v>3.3380000000000001</c:v>
                </c:pt>
                <c:pt idx="5">
                  <c:v>3.4350000000000001</c:v>
                </c:pt>
                <c:pt idx="6">
                  <c:v>4.37</c:v>
                </c:pt>
                <c:pt idx="7">
                  <c:v>4.5999999999999996</c:v>
                </c:pt>
                <c:pt idx="8">
                  <c:v>5.5380000000000003</c:v>
                </c:pt>
                <c:pt idx="9">
                  <c:v>6.1509999999999998</c:v>
                </c:pt>
                <c:pt idx="10">
                  <c:v>16.827999999999999</c:v>
                </c:pt>
              </c:numCache>
            </c:numRef>
          </c:xVal>
          <c:yVal>
            <c:numRef>
              <c:f>Graf_I_2ª_versao!$D$16:$D$26</c:f>
              <c:numCache>
                <c:formatCode>#,##0.00</c:formatCode>
                <c:ptCount val="11"/>
                <c:pt idx="0">
                  <c:v>9</c:v>
                </c:pt>
                <c:pt idx="1">
                  <c:v>6.8</c:v>
                </c:pt>
                <c:pt idx="2">
                  <c:v>6.5</c:v>
                </c:pt>
                <c:pt idx="3">
                  <c:v>8.6999999999999993</c:v>
                </c:pt>
                <c:pt idx="4">
                  <c:v>7.22</c:v>
                </c:pt>
                <c:pt idx="5">
                  <c:v>7.44</c:v>
                </c:pt>
                <c:pt idx="6">
                  <c:v>10.199999999999999</c:v>
                </c:pt>
                <c:pt idx="7">
                  <c:v>10.1</c:v>
                </c:pt>
                <c:pt idx="8">
                  <c:v>10.6</c:v>
                </c:pt>
                <c:pt idx="9" formatCode="General">
                  <c:v>0</c:v>
                </c:pt>
                <c:pt idx="10">
                  <c:v>11.9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5F2-45EE-91E2-1D3432A8E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22048"/>
        <c:axId val="154323968"/>
      </c:scatterChart>
      <c:valAx>
        <c:axId val="15432204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Período (meses)</a:t>
                </a:r>
              </a:p>
            </c:rich>
          </c:tx>
          <c:layout>
            <c:manualLayout>
              <c:xMode val="edge"/>
              <c:yMode val="edge"/>
              <c:x val="0.35049713528415738"/>
              <c:y val="0.95040171505279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4323968"/>
        <c:crosses val="max"/>
        <c:crossBetween val="midCat"/>
        <c:majorUnit val="1"/>
        <c:minorUnit val="0.1"/>
      </c:valAx>
      <c:valAx>
        <c:axId val="154323968"/>
        <c:scaling>
          <c:orientation val="minMax"/>
          <c:max val="12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Nível Hemoglobina</a:t>
                </a:r>
              </a:p>
            </c:rich>
          </c:tx>
          <c:layout>
            <c:manualLayout>
              <c:xMode val="edge"/>
              <c:yMode val="edge"/>
              <c:x val="5.4765662506863532E-3"/>
              <c:y val="0.377870609685239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4322048"/>
        <c:crosses val="autoZero"/>
        <c:crossBetween val="midCat"/>
        <c:majorUnit val="1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46212911775952"/>
          <c:y val="0.45611648734747851"/>
          <c:w val="0.99563091305810225"/>
          <c:h val="0.496193624651880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ACOMPANHAMENTO HEMATOPATOLOGIA</a:t>
            </a:r>
          </a:p>
        </c:rich>
      </c:tx>
      <c:layout>
        <c:manualLayout>
          <c:xMode val="edge"/>
          <c:yMode val="edge"/>
          <c:x val="0.1633415645529516"/>
          <c:y val="3.1746745942471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32611375564393E-2"/>
          <c:y val="0.2063543661527375"/>
          <c:w val="0.73266955549951618"/>
          <c:h val="0.60318968567723263"/>
        </c:manualLayout>
      </c:layout>
      <c:scatterChart>
        <c:scatterStyle val="lineMarker"/>
        <c:varyColors val="0"/>
        <c:ser>
          <c:idx val="0"/>
          <c:order val="0"/>
          <c:tx>
            <c:v>Nº Transfusões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336879053678955E-3"/>
                  <c:y val="-1.80579299025500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CD-424B-982C-149CF9DF42A1}"/>
                </c:ext>
              </c:extLst>
            </c:dLbl>
            <c:dLbl>
              <c:idx val="1"/>
              <c:layout>
                <c:manualLayout>
                  <c:x val="-4.418145956607495E-2"/>
                  <c:y val="2.41874527588813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CD-424B-982C-149CF9DF42A1}"/>
                </c:ext>
              </c:extLst>
            </c:dLbl>
            <c:dLbl>
              <c:idx val="2"/>
              <c:layout>
                <c:manualLayout>
                  <c:x val="-1.7357103593928325E-2"/>
                  <c:y val="-2.4132334329838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CD-424B-982C-149CF9DF42A1}"/>
                </c:ext>
              </c:extLst>
            </c:dLbl>
            <c:dLbl>
              <c:idx val="3"/>
              <c:layout>
                <c:manualLayout>
                  <c:x val="1.5813671412338382E-3"/>
                  <c:y val="-1.8085316974122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CD-424B-982C-149CF9DF42A1}"/>
                </c:ext>
              </c:extLst>
            </c:dLbl>
            <c:dLbl>
              <c:idx val="4"/>
              <c:layout>
                <c:manualLayout>
                  <c:x val="-4.7336879053678955E-3"/>
                  <c:y val="-1.8085316974122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CD-424B-982C-149CF9DF42A1}"/>
                </c:ext>
              </c:extLst>
            </c:dLbl>
            <c:dLbl>
              <c:idx val="5"/>
              <c:layout>
                <c:manualLayout>
                  <c:x val="-6.7769937610628134E-2"/>
                  <c:y val="1.50895557240421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405846545897954E-2"/>
                  <c:y val="-3.32301273162495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CD-424B-982C-149CF9DF42A1}"/>
                </c:ext>
              </c:extLst>
            </c:dLbl>
            <c:dLbl>
              <c:idx val="7"/>
              <c:layout>
                <c:manualLayout>
                  <c:x val="-3.3125773730610708E-2"/>
                  <c:y val="-3.61985014947575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CD-424B-982C-149CF9DF42A1}"/>
                </c:ext>
              </c:extLst>
            </c:dLbl>
            <c:dLbl>
              <c:idx val="8"/>
              <c:layout>
                <c:manualLayout>
                  <c:x val="3.1174850658989756E-3"/>
                  <c:y val="2.7183350198003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6CD-424B-982C-149CF9DF42A1}"/>
                </c:ext>
              </c:extLst>
            </c:dLbl>
            <c:dLbl>
              <c:idx val="9"/>
              <c:layout>
                <c:manualLayout>
                  <c:x val="-7.8721239783904624E-3"/>
                  <c:y val="-3.0510158681653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6CD-424B-982C-149CF9DF42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Graf_II_1ª_versao!$C$9:$C$18</c:f>
              <c:numCache>
                <c:formatCode>mmm\-yy</c:formatCode>
                <c:ptCount val="10"/>
                <c:pt idx="0">
                  <c:v>41348</c:v>
                </c:pt>
                <c:pt idx="1">
                  <c:v>41394</c:v>
                </c:pt>
                <c:pt idx="2">
                  <c:v>41414</c:v>
                </c:pt>
                <c:pt idx="3">
                  <c:v>41482</c:v>
                </c:pt>
                <c:pt idx="4">
                  <c:v>41485</c:v>
                </c:pt>
                <c:pt idx="5">
                  <c:v>41494</c:v>
                </c:pt>
                <c:pt idx="6">
                  <c:v>41582</c:v>
                </c:pt>
                <c:pt idx="7">
                  <c:v>41635</c:v>
                </c:pt>
                <c:pt idx="8">
                  <c:v>41654</c:v>
                </c:pt>
                <c:pt idx="9">
                  <c:v>41982</c:v>
                </c:pt>
              </c:numCache>
            </c:numRef>
          </c:xVal>
          <c:yVal>
            <c:numRef>
              <c:f>Graf_II_1ª_versao!$D$9:$D$18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6CD-424B-982C-149CF9DF4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13408"/>
        <c:axId val="160115328"/>
      </c:scatterChart>
      <c:valAx>
        <c:axId val="160113408"/>
        <c:scaling>
          <c:orientation val="minMax"/>
          <c:min val="41245"/>
        </c:scaling>
        <c:delete val="0"/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Referência (mes)</a:t>
                </a:r>
              </a:p>
            </c:rich>
          </c:tx>
          <c:layout>
            <c:manualLayout>
              <c:xMode val="edge"/>
              <c:yMode val="edge"/>
              <c:x val="0.33023392194318907"/>
              <c:y val="0.87076996327839973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0115328"/>
        <c:crossesAt val="-1"/>
        <c:crossBetween val="midCat"/>
        <c:majorUnit val="60"/>
        <c:minorUnit val="10"/>
      </c:valAx>
      <c:valAx>
        <c:axId val="160115328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Nº Concetrados</a:t>
                </a:r>
              </a:p>
            </c:rich>
          </c:tx>
          <c:layout>
            <c:manualLayout>
              <c:xMode val="edge"/>
              <c:yMode val="edge"/>
              <c:x val="5.9181537219090219E-3"/>
              <c:y val="0.333341665625130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0113408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38094084393297"/>
          <c:y val="0.48073752685676197"/>
          <c:w val="0.150321576666822"/>
          <c:h val="4.98878116425922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18</xdr:row>
      <xdr:rowOff>171450</xdr:rowOff>
    </xdr:from>
    <xdr:to>
      <xdr:col>11</xdr:col>
      <xdr:colOff>866775</xdr:colOff>
      <xdr:row>31</xdr:row>
      <xdr:rowOff>200025</xdr:rowOff>
    </xdr:to>
    <xdr:graphicFrame macro="">
      <xdr:nvGraphicFramePr>
        <xdr:cNvPr id="1038" name="Chart 3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666750</xdr:colOff>
      <xdr:row>34</xdr:row>
      <xdr:rowOff>190500</xdr:rowOff>
    </xdr:from>
    <xdr:to>
      <xdr:col>11</xdr:col>
      <xdr:colOff>457200</xdr:colOff>
      <xdr:row>47</xdr:row>
      <xdr:rowOff>85725</xdr:rowOff>
    </xdr:to>
    <xdr:graphicFrame macro="">
      <xdr:nvGraphicFramePr>
        <xdr:cNvPr id="1039" name="Chart 5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13</xdr:row>
      <xdr:rowOff>180975</xdr:rowOff>
    </xdr:from>
    <xdr:to>
      <xdr:col>13</xdr:col>
      <xdr:colOff>238125</xdr:colOff>
      <xdr:row>31</xdr:row>
      <xdr:rowOff>180975</xdr:rowOff>
    </xdr:to>
    <xdr:graphicFrame macro="">
      <xdr:nvGraphicFramePr>
        <xdr:cNvPr id="2050" name="Chart 1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27</xdr:row>
      <xdr:rowOff>28575</xdr:rowOff>
    </xdr:from>
    <xdr:to>
      <xdr:col>8</xdr:col>
      <xdr:colOff>952500</xdr:colOff>
      <xdr:row>45</xdr:row>
      <xdr:rowOff>133350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xmlns="" id="{00000000-0008-0000-0200-00002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31</xdr:row>
      <xdr:rowOff>85725</xdr:rowOff>
    </xdr:from>
    <xdr:to>
      <xdr:col>20</xdr:col>
      <xdr:colOff>371475</xdr:colOff>
      <xdr:row>56</xdr:row>
      <xdr:rowOff>76200</xdr:rowOff>
    </xdr:to>
    <xdr:graphicFrame macro="">
      <xdr:nvGraphicFramePr>
        <xdr:cNvPr id="3118" name="Chart 9">
          <a:extLst>
            <a:ext uri="{FF2B5EF4-FFF2-40B4-BE49-F238E27FC236}">
              <a16:creationId xmlns:a16="http://schemas.microsoft.com/office/drawing/2014/main" xmlns="" id="{00000000-0008-0000-0200-00002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7</xdr:row>
      <xdr:rowOff>114300</xdr:rowOff>
    </xdr:from>
    <xdr:to>
      <xdr:col>15</xdr:col>
      <xdr:colOff>238125</xdr:colOff>
      <xdr:row>27</xdr:row>
      <xdr:rowOff>114300</xdr:rowOff>
    </xdr:to>
    <xdr:graphicFrame macro="">
      <xdr:nvGraphicFramePr>
        <xdr:cNvPr id="4109" name="Chart 1">
          <a:extLst>
            <a:ext uri="{FF2B5EF4-FFF2-40B4-BE49-F238E27FC236}">
              <a16:creationId xmlns:a16="http://schemas.microsoft.com/office/drawing/2014/main" xmlns="" id="{00000000-0008-0000-0300-00000D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0.26889</cdr:x>
      <cdr:y>0.69468</cdr:y>
    </cdr:from>
    <cdr:to>
      <cdr:x>0.2956</cdr:x>
      <cdr:y>0.78829</cdr:y>
    </cdr:to>
    <cdr:cxnSp macro="">
      <cdr:nvCxnSpPr>
        <cdr:cNvPr id="9" name="Conector angulado 8"/>
        <cdr:cNvCxnSpPr/>
      </cdr:nvCxnSpPr>
      <cdr:spPr bwMode="auto">
        <a:xfrm xmlns:a="http://schemas.openxmlformats.org/drawingml/2006/main" rot="5400000" flipH="1" flipV="1">
          <a:off x="2081893" y="2978727"/>
          <a:ext cx="389659" cy="215488"/>
        </a:xfrm>
        <a:prstGeom xmlns:a="http://schemas.openxmlformats.org/drawingml/2006/main" prst="bentConnector3">
          <a:avLst>
            <a:gd name="adj1" fmla="val 2381"/>
          </a:avLst>
        </a:prstGeom>
        <a:gradFill xmlns:a="http://schemas.openxmlformats.org/drawingml/2006/main"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0.26812</cdr:x>
      <cdr:y>0.86556</cdr:y>
    </cdr:from>
    <cdr:to>
      <cdr:x>0.32563</cdr:x>
      <cdr:y>0.92351</cdr:y>
    </cdr:to>
    <cdr:sp macro="" textlink="">
      <cdr:nvSpPr>
        <cdr:cNvPr id="26" name="CaixaDeTexto 25"/>
        <cdr:cNvSpPr txBox="1"/>
      </cdr:nvSpPr>
      <cdr:spPr>
        <a:xfrm xmlns:a="http://schemas.openxmlformats.org/drawingml/2006/main">
          <a:off x="2162793" y="3602924"/>
          <a:ext cx="463880" cy="241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0.19528</cdr:x>
      <cdr:y>0.75709</cdr:y>
    </cdr:from>
    <cdr:to>
      <cdr:x>0.29036</cdr:x>
      <cdr:y>0.80018</cdr:y>
    </cdr:to>
    <cdr:sp macro="" textlink="">
      <cdr:nvSpPr>
        <cdr:cNvPr id="30" name="CaixaDeTexto 29"/>
        <cdr:cNvSpPr txBox="1"/>
      </cdr:nvSpPr>
      <cdr:spPr>
        <a:xfrm xmlns:a="http://schemas.openxmlformats.org/drawingml/2006/main">
          <a:off x="1575211" y="3151412"/>
          <a:ext cx="766948" cy="179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800" b="1">
              <a:latin typeface="Times New Roman" pitchFamily="18" charset="0"/>
              <a:cs typeface="Times New Roman" pitchFamily="18" charset="0"/>
            </a:rPr>
            <a:t>Talidomida</a:t>
          </a:r>
        </a:p>
      </cdr:txBody>
    </cdr:sp>
  </cdr:relSizeAnchor>
  <cdr:relSizeAnchor xmlns:cdr="http://schemas.openxmlformats.org/drawingml/2006/chartDrawing">
    <cdr:from>
      <cdr:x>0.0063</cdr:x>
      <cdr:y>0.0122</cdr:y>
    </cdr:from>
    <cdr:to>
      <cdr:x>0.10061</cdr:x>
      <cdr:y>0.05529</cdr:y>
    </cdr:to>
    <cdr:sp macro="" textlink="">
      <cdr:nvSpPr>
        <cdr:cNvPr id="31" name="CaixaDeTexto 1"/>
        <cdr:cNvSpPr txBox="1"/>
      </cdr:nvSpPr>
      <cdr:spPr>
        <a:xfrm xmlns:a="http://schemas.openxmlformats.org/drawingml/2006/main">
          <a:off x="50800" y="50800"/>
          <a:ext cx="760763" cy="179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Times New Roman" pitchFamily="18" charset="0"/>
              <a:cs typeface="Times New Roman" pitchFamily="18" charset="0"/>
            </a:rPr>
            <a:t>Talidomida</a:t>
          </a:r>
        </a:p>
      </cdr:txBody>
    </cdr:sp>
  </cdr:relSizeAnchor>
  <cdr:relSizeAnchor xmlns:cdr="http://schemas.openxmlformats.org/drawingml/2006/chartDrawing">
    <cdr:from>
      <cdr:x>0.0063</cdr:x>
      <cdr:y>0.0122</cdr:y>
    </cdr:from>
    <cdr:to>
      <cdr:x>0.10061</cdr:x>
      <cdr:y>0.05529</cdr:y>
    </cdr:to>
    <cdr:sp macro="" textlink="">
      <cdr:nvSpPr>
        <cdr:cNvPr id="32" name="CaixaDeTexto 1"/>
        <cdr:cNvSpPr txBox="1"/>
      </cdr:nvSpPr>
      <cdr:spPr>
        <a:xfrm xmlns:a="http://schemas.openxmlformats.org/drawingml/2006/main">
          <a:off x="50800" y="50800"/>
          <a:ext cx="760763" cy="179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Times New Roman" pitchFamily="18" charset="0"/>
              <a:cs typeface="Times New Roman" pitchFamily="18" charset="0"/>
            </a:rPr>
            <a:t>Talidomida</a:t>
          </a:r>
        </a:p>
      </cdr:txBody>
    </cdr:sp>
  </cdr:relSizeAnchor>
  <cdr:relSizeAnchor xmlns:cdr="http://schemas.openxmlformats.org/drawingml/2006/chartDrawing">
    <cdr:from>
      <cdr:x>0.44601</cdr:x>
      <cdr:y>0.69765</cdr:y>
    </cdr:from>
    <cdr:to>
      <cdr:x>0.61163</cdr:x>
      <cdr:y>0.79869</cdr:y>
    </cdr:to>
    <cdr:grpSp>
      <cdr:nvGrpSpPr>
        <cdr:cNvPr id="34" name="Grupo 33"/>
        <cdr:cNvGrpSpPr/>
      </cdr:nvGrpSpPr>
      <cdr:grpSpPr>
        <a:xfrm xmlns:a="http://schemas.openxmlformats.org/drawingml/2006/main">
          <a:off x="3597733" y="2904012"/>
          <a:ext cx="1335969" cy="420584"/>
          <a:chOff x="3053447" y="2904012"/>
          <a:chExt cx="1335969" cy="420584"/>
        </a:xfrm>
      </cdr:grpSpPr>
      <cdr:cxnSp macro="">
        <cdr:nvCxnSpPr>
          <cdr:cNvPr id="21" name="Conector angulado 20"/>
          <cdr:cNvCxnSpPr/>
        </cdr:nvCxnSpPr>
        <cdr:spPr bwMode="auto">
          <a:xfrm xmlns:a="http://schemas.openxmlformats.org/drawingml/2006/main" rot="16200000" flipV="1">
            <a:off x="2979225" y="2978234"/>
            <a:ext cx="371103" cy="222659"/>
          </a:xfrm>
          <a:prstGeom xmlns:a="http://schemas.openxmlformats.org/drawingml/2006/main" prst="bentConnector3">
            <a:avLst>
              <a:gd name="adj1" fmla="val 1667"/>
            </a:avLst>
          </a:prstGeom>
          <a:gradFill xmlns:a="http://schemas.openxmlformats.org/drawingml/2006/main" rotWithShape="0">
            <a:gsLst>
              <a:gs pos="0">
                <a:srgbClr val="BBD5F0"/>
              </a:gs>
              <a:gs pos="100000">
                <a:srgbClr val="9CBEE0"/>
              </a:gs>
            </a:gsLst>
            <a:lin ang="5400000"/>
          </a:gradFill>
          <a:ln xmlns:a="http://schemas.openxmlformats.org/drawingml/2006/main"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triangle"/>
          </a:ln>
          <a:effectLst xmlns:a="http://schemas.openxmlformats.org/drawingml/2006/main"/>
        </cdr:spPr>
      </cdr:cxnSp>
      <cdr:sp macro="" textlink="">
        <cdr:nvSpPr>
          <cdr:cNvPr id="33" name="CaixaDeTexto 32"/>
          <cdr:cNvSpPr txBox="1"/>
        </cdr:nvSpPr>
        <cdr:spPr>
          <a:xfrm xmlns:a="http://schemas.openxmlformats.org/drawingml/2006/main">
            <a:off x="3208070" y="3139044"/>
            <a:ext cx="1181346" cy="18555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pt-BR" sz="800" b="1">
                <a:latin typeface="Times New Roman" pitchFamily="18" charset="0"/>
                <a:cs typeface="Times New Roman" pitchFamily="18" charset="0"/>
              </a:rPr>
              <a:t>Transplante hepático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4"/>
  <sheetViews>
    <sheetView zoomScaleSheetLayoutView="100" workbookViewId="0">
      <selection activeCell="N5" sqref="N5"/>
    </sheetView>
  </sheetViews>
  <sheetFormatPr defaultColWidth="9" defaultRowHeight="15.75"/>
  <cols>
    <col min="2" max="2" width="10.25" customWidth="1"/>
    <col min="5" max="5" width="9.625" customWidth="1"/>
    <col min="8" max="8" width="11" customWidth="1"/>
    <col min="9" max="10" width="11.5" customWidth="1"/>
    <col min="11" max="11" width="10.875" customWidth="1"/>
    <col min="12" max="12" width="14.5" customWidth="1"/>
    <col min="15" max="15" width="10" customWidth="1"/>
    <col min="16" max="16" width="12" customWidth="1"/>
    <col min="17" max="17" width="14.5" customWidth="1"/>
    <col min="18" max="18" width="12" customWidth="1"/>
    <col min="19" max="19" width="13.25" customWidth="1"/>
    <col min="20" max="20" width="14.625" customWidth="1"/>
  </cols>
  <sheetData>
    <row r="1" spans="2:20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 t="s">
        <v>0</v>
      </c>
      <c r="N1" s="52"/>
      <c r="O1" s="52"/>
      <c r="P1" s="52"/>
      <c r="Q1" s="52"/>
      <c r="R1" s="52"/>
      <c r="S1" s="52"/>
      <c r="T1" s="52"/>
    </row>
    <row r="3" spans="2:20" ht="18.75">
      <c r="B3" s="54" t="s">
        <v>1</v>
      </c>
      <c r="C3" s="48" t="s">
        <v>2</v>
      </c>
      <c r="D3" s="48" t="s">
        <v>3</v>
      </c>
      <c r="E3" s="12" t="s">
        <v>4</v>
      </c>
      <c r="F3" s="13" t="s">
        <v>5</v>
      </c>
      <c r="G3" s="48" t="s">
        <v>6</v>
      </c>
      <c r="H3" s="14" t="s">
        <v>7</v>
      </c>
      <c r="I3" s="48" t="s">
        <v>8</v>
      </c>
      <c r="J3" s="53" t="s">
        <v>9</v>
      </c>
      <c r="K3" s="53"/>
      <c r="L3" s="21" t="s">
        <v>10</v>
      </c>
      <c r="M3" s="49" t="s">
        <v>11</v>
      </c>
      <c r="N3" s="48" t="s">
        <v>12</v>
      </c>
      <c r="O3" s="48" t="s">
        <v>13</v>
      </c>
      <c r="P3" s="48" t="s">
        <v>14</v>
      </c>
      <c r="Q3" s="48" t="s">
        <v>15</v>
      </c>
      <c r="R3" s="48" t="s">
        <v>16</v>
      </c>
      <c r="S3" s="48" t="s">
        <v>17</v>
      </c>
      <c r="T3" s="21" t="s">
        <v>18</v>
      </c>
    </row>
    <row r="4" spans="2:20">
      <c r="B4" s="55"/>
      <c r="C4" s="15" t="s">
        <v>19</v>
      </c>
      <c r="D4" s="15" t="s">
        <v>20</v>
      </c>
      <c r="E4" s="15" t="s">
        <v>21</v>
      </c>
      <c r="F4" s="15" t="s">
        <v>22</v>
      </c>
      <c r="G4" s="15" t="s">
        <v>23</v>
      </c>
      <c r="H4" s="16" t="s">
        <v>24</v>
      </c>
      <c r="I4" s="15" t="s">
        <v>25</v>
      </c>
      <c r="J4" s="16" t="s">
        <v>26</v>
      </c>
      <c r="K4" s="16" t="s">
        <v>27</v>
      </c>
      <c r="L4" s="22" t="s">
        <v>28</v>
      </c>
      <c r="M4" s="50" t="s">
        <v>29</v>
      </c>
      <c r="N4" s="15" t="s">
        <v>30</v>
      </c>
      <c r="O4" s="15" t="s">
        <v>31</v>
      </c>
      <c r="P4" s="23" t="s">
        <v>32</v>
      </c>
      <c r="Q4" s="23" t="s">
        <v>33</v>
      </c>
      <c r="R4" s="15" t="s">
        <v>34</v>
      </c>
      <c r="S4" s="15" t="s">
        <v>35</v>
      </c>
      <c r="T4" s="22" t="s">
        <v>36</v>
      </c>
    </row>
    <row r="5" spans="2:20" ht="31.5">
      <c r="B5" s="50">
        <f>1</f>
        <v>1</v>
      </c>
      <c r="C5" s="15">
        <v>17</v>
      </c>
      <c r="D5" s="15" t="s">
        <v>37</v>
      </c>
      <c r="E5" s="15">
        <v>46</v>
      </c>
      <c r="F5" s="15">
        <v>1</v>
      </c>
      <c r="G5" s="15">
        <v>1</v>
      </c>
      <c r="H5" s="15">
        <v>0</v>
      </c>
      <c r="I5" s="24" t="s">
        <v>38</v>
      </c>
      <c r="J5" s="41" t="s">
        <v>39</v>
      </c>
      <c r="K5" s="41" t="s">
        <v>39</v>
      </c>
      <c r="L5" s="25" t="s">
        <v>40</v>
      </c>
      <c r="M5" s="26">
        <v>100</v>
      </c>
      <c r="N5" s="27">
        <v>7</v>
      </c>
      <c r="O5" s="27" t="s">
        <v>41</v>
      </c>
      <c r="P5" s="27">
        <v>6</v>
      </c>
      <c r="Q5" s="42" t="s">
        <v>39</v>
      </c>
      <c r="R5" s="42" t="s">
        <v>39</v>
      </c>
      <c r="S5" s="27" t="s">
        <v>42</v>
      </c>
      <c r="T5" s="36">
        <v>7</v>
      </c>
    </row>
    <row r="6" spans="2:20" ht="38.25">
      <c r="B6" s="17">
        <f t="shared" ref="B6:B11" si="0">B5+1</f>
        <v>2</v>
      </c>
      <c r="C6" s="18">
        <v>19</v>
      </c>
      <c r="D6" s="18" t="s">
        <v>37</v>
      </c>
      <c r="E6" s="18">
        <v>72</v>
      </c>
      <c r="F6" s="18">
        <v>2</v>
      </c>
      <c r="G6" s="18">
        <v>0</v>
      </c>
      <c r="H6" s="18">
        <v>0</v>
      </c>
      <c r="I6" s="28" t="s">
        <v>43</v>
      </c>
      <c r="J6" s="29" t="s">
        <v>44</v>
      </c>
      <c r="K6" s="29" t="s">
        <v>45</v>
      </c>
      <c r="L6" s="30" t="s">
        <v>46</v>
      </c>
      <c r="M6" s="31">
        <v>100</v>
      </c>
      <c r="N6" s="29">
        <v>23</v>
      </c>
      <c r="O6" s="29" t="s">
        <v>47</v>
      </c>
      <c r="P6" s="29">
        <v>4</v>
      </c>
      <c r="Q6" s="29">
        <v>12</v>
      </c>
      <c r="R6" s="42" t="s">
        <v>39</v>
      </c>
      <c r="S6" s="29" t="s">
        <v>42</v>
      </c>
      <c r="T6" s="37">
        <v>23</v>
      </c>
    </row>
    <row r="7" spans="2:20" ht="38.25">
      <c r="B7" s="17">
        <f t="shared" si="0"/>
        <v>3</v>
      </c>
      <c r="C7" s="18">
        <v>49</v>
      </c>
      <c r="D7" s="18" t="s">
        <v>48</v>
      </c>
      <c r="E7" s="18">
        <v>96</v>
      </c>
      <c r="F7" s="18">
        <v>3</v>
      </c>
      <c r="G7" s="18">
        <v>0</v>
      </c>
      <c r="H7" s="18">
        <v>1</v>
      </c>
      <c r="I7" s="28" t="s">
        <v>49</v>
      </c>
      <c r="J7" s="29" t="s">
        <v>44</v>
      </c>
      <c r="K7" s="29" t="s">
        <v>45</v>
      </c>
      <c r="L7" s="30" t="s">
        <v>46</v>
      </c>
      <c r="M7" s="32" t="s">
        <v>50</v>
      </c>
      <c r="N7" s="33" t="s">
        <v>51</v>
      </c>
      <c r="O7" s="33" t="s">
        <v>52</v>
      </c>
      <c r="P7" s="43" t="s">
        <v>53</v>
      </c>
      <c r="Q7" s="43" t="s">
        <v>54</v>
      </c>
      <c r="R7" s="44" t="s">
        <v>55</v>
      </c>
      <c r="S7" s="38" t="s">
        <v>56</v>
      </c>
      <c r="T7" s="38" t="s">
        <v>56</v>
      </c>
    </row>
    <row r="8" spans="2:20" ht="47.25">
      <c r="B8" s="17">
        <f t="shared" si="0"/>
        <v>4</v>
      </c>
      <c r="C8" s="18">
        <v>26</v>
      </c>
      <c r="D8" s="18" t="s">
        <v>37</v>
      </c>
      <c r="E8" s="18">
        <v>38</v>
      </c>
      <c r="F8" s="18">
        <v>4</v>
      </c>
      <c r="G8" s="18">
        <v>1</v>
      </c>
      <c r="H8" s="18">
        <v>0</v>
      </c>
      <c r="I8" s="28" t="s">
        <v>57</v>
      </c>
      <c r="J8" s="29" t="s">
        <v>45</v>
      </c>
      <c r="K8" s="29" t="s">
        <v>45</v>
      </c>
      <c r="L8" s="30" t="s">
        <v>58</v>
      </c>
      <c r="M8" s="31">
        <v>100</v>
      </c>
      <c r="N8" s="29">
        <v>4</v>
      </c>
      <c r="O8" s="33" t="s">
        <v>59</v>
      </c>
      <c r="P8" s="29">
        <v>12</v>
      </c>
      <c r="Q8" s="45" t="s">
        <v>39</v>
      </c>
      <c r="R8" s="42" t="s">
        <v>39</v>
      </c>
      <c r="S8" s="39" t="s">
        <v>42</v>
      </c>
      <c r="T8" s="40">
        <v>4</v>
      </c>
    </row>
    <row r="9" spans="2:20" ht="47.25">
      <c r="B9" s="17">
        <f t="shared" si="0"/>
        <v>5</v>
      </c>
      <c r="C9" s="18">
        <v>23</v>
      </c>
      <c r="D9" s="18" t="s">
        <v>37</v>
      </c>
      <c r="E9" s="18">
        <v>36</v>
      </c>
      <c r="F9" s="18">
        <v>5</v>
      </c>
      <c r="G9" s="18">
        <v>1</v>
      </c>
      <c r="H9" s="18">
        <v>0</v>
      </c>
      <c r="I9" s="28" t="s">
        <v>60</v>
      </c>
      <c r="J9" s="29" t="s">
        <v>44</v>
      </c>
      <c r="K9" s="29" t="s">
        <v>45</v>
      </c>
      <c r="L9" s="30" t="s">
        <v>61</v>
      </c>
      <c r="M9" s="31">
        <v>100</v>
      </c>
      <c r="N9" s="29">
        <v>10</v>
      </c>
      <c r="O9" s="29" t="s">
        <v>41</v>
      </c>
      <c r="P9" s="18">
        <v>4</v>
      </c>
      <c r="Q9" s="18">
        <v>28</v>
      </c>
      <c r="R9" s="42" t="s">
        <v>39</v>
      </c>
      <c r="S9" s="46" t="s">
        <v>39</v>
      </c>
      <c r="T9" s="46" t="s">
        <v>39</v>
      </c>
    </row>
    <row r="10" spans="2:20" ht="31.5">
      <c r="B10" s="17">
        <f t="shared" si="0"/>
        <v>6</v>
      </c>
      <c r="C10" s="18">
        <v>32</v>
      </c>
      <c r="D10" s="18" t="s">
        <v>37</v>
      </c>
      <c r="E10" s="18">
        <v>72</v>
      </c>
      <c r="F10" s="18">
        <v>6</v>
      </c>
      <c r="G10" s="18">
        <v>1</v>
      </c>
      <c r="H10" s="18">
        <v>0</v>
      </c>
      <c r="I10" s="28" t="s">
        <v>62</v>
      </c>
      <c r="J10" s="29" t="s">
        <v>63</v>
      </c>
      <c r="K10" s="29" t="s">
        <v>45</v>
      </c>
      <c r="L10" s="34" t="s">
        <v>40</v>
      </c>
      <c r="M10" s="31">
        <v>100</v>
      </c>
      <c r="N10" s="29">
        <v>10</v>
      </c>
      <c r="O10" s="45" t="s">
        <v>39</v>
      </c>
      <c r="P10" s="29">
        <v>12</v>
      </c>
      <c r="Q10" s="45" t="s">
        <v>39</v>
      </c>
      <c r="R10" s="39">
        <v>10</v>
      </c>
      <c r="S10" s="39" t="s">
        <v>42</v>
      </c>
      <c r="T10" s="40">
        <v>10</v>
      </c>
    </row>
    <row r="11" spans="2:20">
      <c r="B11" s="17">
        <f t="shared" si="0"/>
        <v>7</v>
      </c>
      <c r="C11" s="18">
        <v>80</v>
      </c>
      <c r="D11" s="18" t="s">
        <v>48</v>
      </c>
      <c r="E11" s="18">
        <v>30</v>
      </c>
      <c r="F11" s="18">
        <v>7</v>
      </c>
      <c r="G11" s="45" t="s">
        <v>39</v>
      </c>
      <c r="H11" s="18">
        <v>1</v>
      </c>
      <c r="I11" s="19" t="s">
        <v>64</v>
      </c>
      <c r="J11" s="45" t="s">
        <v>39</v>
      </c>
      <c r="K11" s="45" t="s">
        <v>39</v>
      </c>
      <c r="L11" s="35" t="s">
        <v>65</v>
      </c>
      <c r="M11" s="31">
        <v>100</v>
      </c>
      <c r="N11" s="29">
        <v>22</v>
      </c>
      <c r="O11" s="19" t="s">
        <v>66</v>
      </c>
      <c r="P11" s="18">
        <v>8</v>
      </c>
      <c r="Q11" s="45" t="s">
        <v>39</v>
      </c>
      <c r="R11" s="45" t="s">
        <v>39</v>
      </c>
      <c r="S11" s="45" t="s">
        <v>39</v>
      </c>
      <c r="T11" s="35"/>
    </row>
    <row r="12" spans="2:20">
      <c r="B12" s="47"/>
      <c r="C12" s="47"/>
      <c r="D12" s="47"/>
      <c r="E12" s="47"/>
      <c r="G12" s="47"/>
      <c r="H12" s="47"/>
    </row>
    <row r="13" spans="2:20">
      <c r="B13" s="47"/>
      <c r="C13" s="47"/>
      <c r="D13" s="47"/>
    </row>
    <row r="14" spans="2:20">
      <c r="B14" s="56" t="s">
        <v>67</v>
      </c>
      <c r="C14" s="58" t="s">
        <v>68</v>
      </c>
      <c r="D14" s="59" t="s">
        <v>69</v>
      </c>
      <c r="E14" s="59" t="s">
        <v>70</v>
      </c>
      <c r="F14" s="59" t="s">
        <v>71</v>
      </c>
      <c r="G14" s="59" t="s">
        <v>72</v>
      </c>
      <c r="H14" s="59" t="s">
        <v>73</v>
      </c>
      <c r="I14" s="60" t="s">
        <v>74</v>
      </c>
    </row>
    <row r="15" spans="2:20">
      <c r="B15" s="56"/>
      <c r="C15" s="58"/>
      <c r="D15" s="59"/>
      <c r="E15" s="59"/>
      <c r="F15" s="59"/>
      <c r="G15" s="59"/>
      <c r="H15" s="59"/>
      <c r="I15" s="60"/>
    </row>
    <row r="16" spans="2:20">
      <c r="B16" t="s">
        <v>75</v>
      </c>
      <c r="C16" s="47">
        <v>1</v>
      </c>
      <c r="D16" s="47">
        <v>2</v>
      </c>
      <c r="E16" s="47">
        <v>3</v>
      </c>
      <c r="F16" s="47">
        <v>4</v>
      </c>
      <c r="G16" s="47">
        <v>5</v>
      </c>
      <c r="H16" s="47">
        <v>6</v>
      </c>
      <c r="I16" s="47">
        <v>7</v>
      </c>
    </row>
    <row r="18" spans="2:5">
      <c r="B18" s="57" t="s">
        <v>76</v>
      </c>
      <c r="C18" s="52" t="s">
        <v>45</v>
      </c>
      <c r="D18" s="52" t="s">
        <v>77</v>
      </c>
    </row>
    <row r="19" spans="2:5">
      <c r="B19" s="57"/>
      <c r="C19" s="52"/>
      <c r="D19" s="52"/>
    </row>
    <row r="20" spans="2:5">
      <c r="B20" s="57"/>
      <c r="C20" s="47">
        <v>0</v>
      </c>
      <c r="D20" s="47">
        <v>1</v>
      </c>
    </row>
    <row r="22" spans="2:5" ht="31.5">
      <c r="C22" s="51" t="s">
        <v>78</v>
      </c>
      <c r="D22" s="47" t="s">
        <v>79</v>
      </c>
      <c r="E22" s="47" t="s">
        <v>80</v>
      </c>
    </row>
    <row r="23" spans="2:5">
      <c r="C23" s="47" t="s">
        <v>81</v>
      </c>
      <c r="D23" s="47">
        <v>2</v>
      </c>
      <c r="E23" s="20" t="e">
        <f>#N/A</f>
        <v>#N/A</v>
      </c>
    </row>
    <row r="24" spans="2:5">
      <c r="C24" s="47" t="s">
        <v>45</v>
      </c>
      <c r="D24" s="47">
        <v>1</v>
      </c>
      <c r="E24" s="20" t="e">
        <f>#N/A</f>
        <v>#N/A</v>
      </c>
    </row>
    <row r="25" spans="2:5">
      <c r="C25" s="47" t="s">
        <v>44</v>
      </c>
      <c r="D25" s="47">
        <v>3</v>
      </c>
      <c r="E25" s="20" t="e">
        <f>#N/A</f>
        <v>#N/A</v>
      </c>
    </row>
    <row r="26" spans="2:5">
      <c r="C26" s="47" t="s">
        <v>63</v>
      </c>
      <c r="D26" s="47">
        <v>1</v>
      </c>
      <c r="E26" s="20" t="e">
        <f>#N/A</f>
        <v>#N/A</v>
      </c>
    </row>
    <row r="27" spans="2:5">
      <c r="D27" s="47">
        <f>SUM(D23:D26)</f>
        <v>7</v>
      </c>
    </row>
    <row r="36" spans="4:5" ht="31.5">
      <c r="D36" s="47" t="s">
        <v>2</v>
      </c>
      <c r="E36" s="51" t="s">
        <v>82</v>
      </c>
    </row>
    <row r="37" spans="4:5">
      <c r="D37" s="47">
        <v>17</v>
      </c>
      <c r="E37" s="47">
        <v>46</v>
      </c>
    </row>
    <row r="38" spans="4:5">
      <c r="D38" s="47">
        <v>19</v>
      </c>
      <c r="E38" s="47">
        <v>72</v>
      </c>
    </row>
    <row r="39" spans="4:5">
      <c r="D39" s="47">
        <v>23</v>
      </c>
      <c r="E39" s="47">
        <v>36</v>
      </c>
    </row>
    <row r="40" spans="4:5">
      <c r="D40" s="47">
        <v>32</v>
      </c>
      <c r="E40" s="47">
        <v>72</v>
      </c>
    </row>
    <row r="41" spans="4:5">
      <c r="D41" s="47">
        <v>49</v>
      </c>
      <c r="E41" s="47">
        <v>96</v>
      </c>
    </row>
    <row r="42" spans="4:5">
      <c r="D42" s="47">
        <v>80</v>
      </c>
      <c r="E42" s="47">
        <v>30</v>
      </c>
    </row>
    <row r="44" spans="4:5">
      <c r="D44" s="47"/>
      <c r="E44" s="47">
        <v>38</v>
      </c>
    </row>
  </sheetData>
  <mergeCells count="15">
    <mergeCell ref="M1:T1"/>
    <mergeCell ref="J3:K3"/>
    <mergeCell ref="B3:B4"/>
    <mergeCell ref="B14:B15"/>
    <mergeCell ref="B18:B20"/>
    <mergeCell ref="C14:C15"/>
    <mergeCell ref="C18:C19"/>
    <mergeCell ref="D14:D15"/>
    <mergeCell ref="D18:D19"/>
    <mergeCell ref="E14:E15"/>
    <mergeCell ref="F14:F15"/>
    <mergeCell ref="G14:G15"/>
    <mergeCell ref="H14:H15"/>
    <mergeCell ref="I14:I15"/>
    <mergeCell ref="B1:L1"/>
  </mergeCells>
  <printOptions horizontalCentered="1"/>
  <pageMargins left="0.75138888888888888" right="0.75138888888888888" top="1" bottom="1" header="0.51111111111111107" footer="0.51111111111111107"/>
  <pageSetup paperSize="9" orientation="landscape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B1" zoomScaleSheetLayoutView="100" workbookViewId="0">
      <selection activeCell="D27" sqref="D27"/>
    </sheetView>
  </sheetViews>
  <sheetFormatPr defaultColWidth="9" defaultRowHeight="15.75"/>
  <cols>
    <col min="2" max="2" width="12.5" customWidth="1"/>
    <col min="3" max="3" width="10.375" customWidth="1"/>
    <col min="4" max="4" width="12.25" customWidth="1"/>
    <col min="5" max="9" width="10.375" customWidth="1"/>
    <col min="10" max="10" width="9.375" customWidth="1"/>
    <col min="11" max="11" width="10.375" customWidth="1"/>
    <col min="12" max="12" width="9.375" bestFit="1" customWidth="1"/>
  </cols>
  <sheetData>
    <row r="1" spans="1:12">
      <c r="C1" s="9">
        <v>41336</v>
      </c>
      <c r="D1">
        <v>11.1</v>
      </c>
    </row>
    <row r="3" spans="1:12">
      <c r="B3" t="s">
        <v>83</v>
      </c>
      <c r="C3" s="5">
        <f>C4</f>
        <v>0</v>
      </c>
      <c r="D3" s="5">
        <f>ROUND(D4+C4,3)</f>
        <v>0.46700000000000003</v>
      </c>
      <c r="E3" s="5">
        <f t="shared" ref="E3:K3" si="0">ROUND(E4+D3,3)</f>
        <v>1.1120000000000001</v>
      </c>
      <c r="F3" s="5">
        <f t="shared" si="0"/>
        <v>2.0670000000000002</v>
      </c>
      <c r="G3" s="5">
        <f t="shared" si="0"/>
        <v>3.3380000000000001</v>
      </c>
      <c r="H3" s="5">
        <f t="shared" si="0"/>
        <v>3.4350000000000001</v>
      </c>
      <c r="I3" s="5">
        <f t="shared" si="0"/>
        <v>4.37</v>
      </c>
      <c r="J3" s="5">
        <f t="shared" si="0"/>
        <v>4.5999999999999996</v>
      </c>
      <c r="K3" s="5">
        <f t="shared" si="0"/>
        <v>5.5380000000000003</v>
      </c>
    </row>
    <row r="4" spans="1:12">
      <c r="B4" t="s">
        <v>84</v>
      </c>
      <c r="C4">
        <f>0</f>
        <v>0</v>
      </c>
      <c r="D4">
        <f>(30-17+1)/30</f>
        <v>0.46666666666666667</v>
      </c>
      <c r="E4">
        <f>20/31</f>
        <v>0.64516129032258063</v>
      </c>
      <c r="F4">
        <f>11/31+18/30</f>
        <v>0.95483870967741935</v>
      </c>
      <c r="G4">
        <f>(30-19+1)/30+27/31</f>
        <v>1.2709677419354839</v>
      </c>
      <c r="H4">
        <f>3/31</f>
        <v>9.6774193548387094E-2</v>
      </c>
      <c r="I4">
        <f>(1/31)+28/31</f>
        <v>0.93548387096774188</v>
      </c>
      <c r="J4">
        <f>(3/31)+(4/30)</f>
        <v>0.23010752688172043</v>
      </c>
      <c r="K4">
        <f>(30-29+1)/30+27/31</f>
        <v>0.93763440860215053</v>
      </c>
    </row>
    <row r="5" spans="1:12">
      <c r="C5" s="10" t="s">
        <v>85</v>
      </c>
      <c r="D5" s="11" t="s">
        <v>86</v>
      </c>
      <c r="E5" s="10" t="s">
        <v>87</v>
      </c>
      <c r="F5" s="10" t="s">
        <v>88</v>
      </c>
      <c r="G5" s="10" t="s">
        <v>89</v>
      </c>
      <c r="H5" s="10" t="s">
        <v>90</v>
      </c>
      <c r="I5" s="10" t="s">
        <v>91</v>
      </c>
      <c r="J5" s="10">
        <v>41375</v>
      </c>
      <c r="K5" s="10" t="s">
        <v>92</v>
      </c>
      <c r="L5" s="9">
        <v>41894</v>
      </c>
    </row>
    <row r="6" spans="1:12">
      <c r="A6" t="s">
        <v>93</v>
      </c>
      <c r="B6" t="s">
        <v>94</v>
      </c>
      <c r="C6" s="6">
        <v>9</v>
      </c>
      <c r="D6" s="6">
        <v>6.8</v>
      </c>
      <c r="E6" s="6">
        <v>6.5</v>
      </c>
      <c r="F6" s="6">
        <v>8.6999999999999993</v>
      </c>
      <c r="G6" s="6">
        <v>7.22</v>
      </c>
      <c r="H6" s="6">
        <v>7.44</v>
      </c>
      <c r="I6" s="6">
        <v>10.199999999999999</v>
      </c>
      <c r="J6" s="6">
        <v>10.1</v>
      </c>
      <c r="K6" s="6">
        <v>10.6</v>
      </c>
      <c r="L6">
        <v>11.9</v>
      </c>
    </row>
    <row r="7" spans="1:12">
      <c r="B7" t="s">
        <v>95</v>
      </c>
      <c r="C7" s="47" t="s">
        <v>39</v>
      </c>
      <c r="D7" s="47" t="s">
        <v>96</v>
      </c>
      <c r="E7" s="47" t="s">
        <v>96</v>
      </c>
      <c r="F7" s="47" t="s">
        <v>97</v>
      </c>
      <c r="G7" s="47" t="s">
        <v>96</v>
      </c>
      <c r="H7" s="47" t="s">
        <v>96</v>
      </c>
      <c r="I7" s="47" t="s">
        <v>39</v>
      </c>
      <c r="J7" s="47" t="s">
        <v>39</v>
      </c>
      <c r="K7" s="47" t="s">
        <v>39</v>
      </c>
    </row>
    <row r="8" spans="1:12">
      <c r="B8" t="s">
        <v>98</v>
      </c>
      <c r="C8" s="47" t="s">
        <v>39</v>
      </c>
      <c r="D8" s="47" t="s">
        <v>99</v>
      </c>
      <c r="E8" s="47" t="s">
        <v>99</v>
      </c>
      <c r="F8" s="47" t="s">
        <v>39</v>
      </c>
      <c r="G8" s="47" t="s">
        <v>100</v>
      </c>
      <c r="H8" s="47" t="s">
        <v>99</v>
      </c>
      <c r="I8" s="47" t="s">
        <v>39</v>
      </c>
      <c r="J8" s="47" t="s">
        <v>39</v>
      </c>
      <c r="K8" s="47" t="s">
        <v>39</v>
      </c>
    </row>
    <row r="10" spans="1:12">
      <c r="C10" s="52" t="s">
        <v>101</v>
      </c>
      <c r="D10" s="52"/>
      <c r="E10" s="47" t="s">
        <v>102</v>
      </c>
      <c r="F10" s="4">
        <v>41826</v>
      </c>
      <c r="G10" s="47" t="s">
        <v>103</v>
      </c>
      <c r="H10" s="47" t="s">
        <v>104</v>
      </c>
      <c r="I10" s="4">
        <v>41767</v>
      </c>
      <c r="L10" t="s">
        <v>105</v>
      </c>
    </row>
    <row r="11" spans="1:12">
      <c r="C11" s="52" t="s">
        <v>106</v>
      </c>
      <c r="D11" s="52"/>
      <c r="E11" s="47" t="s">
        <v>107</v>
      </c>
      <c r="F11" s="47" t="s">
        <v>107</v>
      </c>
      <c r="G11" s="47" t="s">
        <v>108</v>
      </c>
      <c r="H11" s="47" t="s">
        <v>108</v>
      </c>
      <c r="I11" s="47"/>
    </row>
    <row r="12" spans="1:12">
      <c r="C12" s="52" t="s">
        <v>109</v>
      </c>
      <c r="D12" s="52"/>
      <c r="I12" t="s">
        <v>28</v>
      </c>
    </row>
    <row r="13" spans="1:12">
      <c r="C13" s="10" t="s">
        <v>110</v>
      </c>
      <c r="D13" s="11" t="s">
        <v>111</v>
      </c>
      <c r="E13" s="10" t="s">
        <v>102</v>
      </c>
      <c r="F13" s="10" t="s">
        <v>112</v>
      </c>
      <c r="G13" s="10" t="s">
        <v>104</v>
      </c>
      <c r="H13" s="10" t="s">
        <v>113</v>
      </c>
      <c r="I13" s="10" t="s">
        <v>114</v>
      </c>
      <c r="J13" s="10">
        <v>41740</v>
      </c>
      <c r="K13" s="10" t="s">
        <v>115</v>
      </c>
    </row>
    <row r="17" spans="2:4">
      <c r="B17" s="47" t="s">
        <v>83</v>
      </c>
      <c r="C17" s="47" t="s">
        <v>94</v>
      </c>
      <c r="D17" s="47" t="s">
        <v>95</v>
      </c>
    </row>
    <row r="18" spans="2:4">
      <c r="B18" s="6">
        <v>0</v>
      </c>
      <c r="C18" s="6"/>
    </row>
    <row r="19" spans="2:4">
      <c r="B19" s="6">
        <v>0.46700000000000003</v>
      </c>
      <c r="C19" s="6">
        <v>6.8</v>
      </c>
      <c r="D19">
        <f>1</f>
        <v>1</v>
      </c>
    </row>
    <row r="20" spans="2:4">
      <c r="B20" s="6">
        <v>1.1120000000000001</v>
      </c>
      <c r="C20" s="6">
        <v>6.5</v>
      </c>
      <c r="D20">
        <f>1</f>
        <v>1</v>
      </c>
    </row>
    <row r="21" spans="2:4">
      <c r="B21" s="6">
        <v>2.0670000000000002</v>
      </c>
      <c r="C21" s="6">
        <v>8.6999999999999993</v>
      </c>
      <c r="D21">
        <v>0</v>
      </c>
    </row>
    <row r="22" spans="2:4">
      <c r="B22" s="6">
        <v>3.3380000000000001</v>
      </c>
      <c r="C22" s="6">
        <v>7.22</v>
      </c>
      <c r="D22">
        <f>1</f>
        <v>1</v>
      </c>
    </row>
    <row r="23" spans="2:4">
      <c r="B23" s="6">
        <v>3.4350000000000001</v>
      </c>
      <c r="C23" s="6">
        <v>7.44</v>
      </c>
      <c r="D23">
        <f>1</f>
        <v>1</v>
      </c>
    </row>
    <row r="24" spans="2:4">
      <c r="B24" s="6">
        <v>4.37</v>
      </c>
      <c r="C24" s="6">
        <v>10.199999999999999</v>
      </c>
      <c r="D24">
        <v>0</v>
      </c>
    </row>
    <row r="25" spans="2:4">
      <c r="B25" s="6">
        <v>4.5999999999999996</v>
      </c>
      <c r="C25" s="6">
        <v>10.1</v>
      </c>
      <c r="D25">
        <v>0</v>
      </c>
    </row>
    <row r="26" spans="2:4">
      <c r="B26" s="6">
        <v>5.5380000000000003</v>
      </c>
      <c r="C26" s="6">
        <v>10.6</v>
      </c>
      <c r="D26">
        <v>0</v>
      </c>
    </row>
  </sheetData>
  <mergeCells count="3">
    <mergeCell ref="C10:D10"/>
    <mergeCell ref="C11:D11"/>
    <mergeCell ref="C12:D12"/>
  </mergeCells>
  <pageMargins left="0.75" right="0.75" top="1" bottom="1" header="0.51111111111111107" footer="0.51111111111111107"/>
  <pageSetup paperSize="9" orientation="portrait" horizontalDpi="0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6"/>
  <sheetViews>
    <sheetView topLeftCell="C1" zoomScale="90" zoomScaleSheetLayoutView="100" workbookViewId="0">
      <selection activeCell="H8" sqref="H8"/>
    </sheetView>
  </sheetViews>
  <sheetFormatPr defaultColWidth="9" defaultRowHeight="15.75"/>
  <cols>
    <col min="3" max="3" width="14.125" customWidth="1"/>
    <col min="4" max="4" width="11.625" customWidth="1"/>
    <col min="5" max="5" width="12.625" customWidth="1"/>
    <col min="6" max="7" width="11.5" customWidth="1"/>
    <col min="8" max="14" width="12.625" customWidth="1"/>
  </cols>
  <sheetData>
    <row r="3" spans="3:14">
      <c r="C3" t="s">
        <v>116</v>
      </c>
      <c r="D3" s="5">
        <f>D4</f>
        <v>0</v>
      </c>
      <c r="E3" s="5">
        <f>ROUND(E4+D4,3)</f>
        <v>0.46700000000000003</v>
      </c>
      <c r="F3" s="5">
        <f t="shared" ref="F3:N3" si="0">ROUND(F4+E3,3)</f>
        <v>1.1120000000000001</v>
      </c>
      <c r="G3" s="5">
        <f t="shared" si="0"/>
        <v>2.0670000000000002</v>
      </c>
      <c r="H3" s="5">
        <f t="shared" si="0"/>
        <v>3.3380000000000001</v>
      </c>
      <c r="I3" s="5">
        <f t="shared" si="0"/>
        <v>3.4350000000000001</v>
      </c>
      <c r="J3" s="5">
        <f t="shared" si="0"/>
        <v>4.37</v>
      </c>
      <c r="K3" s="5">
        <f t="shared" si="0"/>
        <v>4.5999999999999996</v>
      </c>
      <c r="L3" s="5">
        <f t="shared" si="0"/>
        <v>5.5380000000000003</v>
      </c>
      <c r="M3" s="5">
        <f t="shared" si="0"/>
        <v>6.1509999999999998</v>
      </c>
      <c r="N3" s="5">
        <f t="shared" si="0"/>
        <v>16.827999999999999</v>
      </c>
    </row>
    <row r="4" spans="3:14">
      <c r="C4" t="s">
        <v>117</v>
      </c>
      <c r="D4" s="5">
        <f>0</f>
        <v>0</v>
      </c>
      <c r="E4" s="5">
        <f>(30-17+1)/30</f>
        <v>0.46666666666666667</v>
      </c>
      <c r="F4" s="5">
        <f>20/31</f>
        <v>0.64516129032258063</v>
      </c>
      <c r="G4" s="5">
        <f>11/31+18/30</f>
        <v>0.95483870967741935</v>
      </c>
      <c r="H4" s="5">
        <f>(30-19+1)/30+27/31</f>
        <v>1.2709677419354839</v>
      </c>
      <c r="I4" s="5">
        <f>3/31</f>
        <v>9.6774193548387094E-2</v>
      </c>
      <c r="J4" s="5">
        <f>(1/31)+28/31</f>
        <v>0.93548387096774188</v>
      </c>
      <c r="K4" s="5">
        <f>(3/31)+(4/30)</f>
        <v>0.23010752688172043</v>
      </c>
      <c r="L4" s="5">
        <f>(30-29+1)/30+27/31</f>
        <v>0.93763440860215053</v>
      </c>
      <c r="M4" s="5">
        <f>4/31+15/31</f>
        <v>0.61290322580645162</v>
      </c>
      <c r="N4" s="5">
        <f>1-M4+10+9/31</f>
        <v>10.67741935483871</v>
      </c>
    </row>
    <row r="5" spans="3:14">
      <c r="C5" t="s">
        <v>118</v>
      </c>
      <c r="D5" s="2" t="s">
        <v>85</v>
      </c>
      <c r="E5" s="3" t="s">
        <v>86</v>
      </c>
      <c r="F5" s="2" t="s">
        <v>87</v>
      </c>
      <c r="G5" s="2" t="s">
        <v>88</v>
      </c>
      <c r="H5" s="2" t="s">
        <v>89</v>
      </c>
      <c r="I5" s="2" t="s">
        <v>90</v>
      </c>
      <c r="J5" s="2" t="s">
        <v>91</v>
      </c>
      <c r="K5" s="2">
        <v>41375</v>
      </c>
      <c r="L5" s="2" t="s">
        <v>92</v>
      </c>
      <c r="M5" s="47" t="s">
        <v>119</v>
      </c>
      <c r="N5" s="4">
        <v>41894</v>
      </c>
    </row>
    <row r="6" spans="3:14" ht="31.5">
      <c r="C6" s="51" t="s">
        <v>120</v>
      </c>
      <c r="D6" s="6">
        <v>9</v>
      </c>
      <c r="E6" s="6">
        <v>6.8</v>
      </c>
      <c r="F6" s="6">
        <v>6.5</v>
      </c>
      <c r="G6" s="6">
        <v>8.6999999999999993</v>
      </c>
      <c r="H6" s="6">
        <v>7.22</v>
      </c>
      <c r="I6" s="6">
        <v>7.44</v>
      </c>
      <c r="J6" s="6">
        <v>10.199999999999999</v>
      </c>
      <c r="K6" s="6">
        <v>10.1</v>
      </c>
      <c r="L6" s="6">
        <v>10.6</v>
      </c>
      <c r="N6">
        <v>11.9</v>
      </c>
    </row>
    <row r="7" spans="3:14">
      <c r="C7" t="s">
        <v>95</v>
      </c>
      <c r="D7" s="47" t="s">
        <v>39</v>
      </c>
      <c r="E7" s="47" t="s">
        <v>96</v>
      </c>
      <c r="F7" s="47" t="s">
        <v>96</v>
      </c>
      <c r="G7" s="47" t="s">
        <v>97</v>
      </c>
      <c r="H7" s="47" t="s">
        <v>96</v>
      </c>
      <c r="I7" s="47" t="s">
        <v>96</v>
      </c>
      <c r="J7" s="47" t="s">
        <v>39</v>
      </c>
      <c r="K7" s="47" t="s">
        <v>39</v>
      </c>
      <c r="L7" s="47" t="s">
        <v>39</v>
      </c>
    </row>
    <row r="8" spans="3:14">
      <c r="C8" t="s">
        <v>98</v>
      </c>
      <c r="D8" s="47" t="s">
        <v>39</v>
      </c>
      <c r="E8" s="47" t="s">
        <v>99</v>
      </c>
      <c r="F8" s="47" t="s">
        <v>99</v>
      </c>
      <c r="G8" s="47" t="s">
        <v>39</v>
      </c>
      <c r="H8" s="47" t="s">
        <v>100</v>
      </c>
      <c r="I8" s="47" t="s">
        <v>99</v>
      </c>
      <c r="J8" s="47" t="s">
        <v>39</v>
      </c>
      <c r="K8" s="47" t="s">
        <v>39</v>
      </c>
      <c r="L8" s="47" t="s">
        <v>39</v>
      </c>
    </row>
    <row r="10" spans="3:14">
      <c r="D10" s="52" t="s">
        <v>101</v>
      </c>
      <c r="E10" s="52"/>
      <c r="F10" s="47" t="s">
        <v>102</v>
      </c>
      <c r="G10" s="4">
        <v>41826</v>
      </c>
      <c r="H10" s="47" t="s">
        <v>103</v>
      </c>
      <c r="I10" s="47" t="s">
        <v>104</v>
      </c>
      <c r="J10" s="4">
        <v>41767</v>
      </c>
    </row>
    <row r="11" spans="3:14">
      <c r="D11" s="52" t="s">
        <v>106</v>
      </c>
      <c r="E11" s="52"/>
      <c r="F11" s="47" t="s">
        <v>107</v>
      </c>
      <c r="G11" s="47" t="s">
        <v>107</v>
      </c>
      <c r="H11" s="47" t="s">
        <v>108</v>
      </c>
      <c r="I11" s="47" t="s">
        <v>108</v>
      </c>
      <c r="J11" s="47"/>
    </row>
    <row r="12" spans="3:14">
      <c r="D12" s="52" t="s">
        <v>109</v>
      </c>
      <c r="E12" s="52"/>
      <c r="J12" t="s">
        <v>28</v>
      </c>
    </row>
    <row r="13" spans="3:14">
      <c r="D13" s="52" t="s">
        <v>121</v>
      </c>
      <c r="E13" s="52"/>
      <c r="M13" s="47" t="s">
        <v>122</v>
      </c>
    </row>
    <row r="15" spans="3:14" ht="31.5">
      <c r="C15" s="47" t="s">
        <v>116</v>
      </c>
      <c r="D15" s="51" t="s">
        <v>120</v>
      </c>
      <c r="E15" s="47" t="s">
        <v>95</v>
      </c>
      <c r="F15" s="47" t="s">
        <v>98</v>
      </c>
    </row>
    <row r="16" spans="3:14">
      <c r="C16" s="7">
        <v>0</v>
      </c>
      <c r="D16" s="8">
        <v>9</v>
      </c>
      <c r="E16" s="47" t="s">
        <v>39</v>
      </c>
      <c r="F16" s="47" t="s">
        <v>39</v>
      </c>
    </row>
    <row r="17" spans="3:6">
      <c r="C17" s="7">
        <v>0.46700000000000003</v>
      </c>
      <c r="D17" s="8">
        <v>6.8</v>
      </c>
      <c r="E17" s="47" t="s">
        <v>96</v>
      </c>
      <c r="F17" s="47" t="s">
        <v>99</v>
      </c>
    </row>
    <row r="18" spans="3:6">
      <c r="C18" s="7">
        <v>1.1120000000000001</v>
      </c>
      <c r="D18" s="8">
        <v>6.5</v>
      </c>
      <c r="E18" s="47" t="s">
        <v>96</v>
      </c>
      <c r="F18" s="47" t="s">
        <v>99</v>
      </c>
    </row>
    <row r="19" spans="3:6">
      <c r="C19" s="7">
        <v>2.0670000000000002</v>
      </c>
      <c r="D19" s="8">
        <v>8.6999999999999993</v>
      </c>
      <c r="E19" s="47" t="s">
        <v>97</v>
      </c>
      <c r="F19" s="47" t="s">
        <v>39</v>
      </c>
    </row>
    <row r="20" spans="3:6">
      <c r="C20" s="7">
        <v>3.3380000000000001</v>
      </c>
      <c r="D20" s="8">
        <v>7.22</v>
      </c>
      <c r="E20" s="47" t="s">
        <v>96</v>
      </c>
      <c r="F20" s="47" t="s">
        <v>100</v>
      </c>
    </row>
    <row r="21" spans="3:6">
      <c r="C21" s="7">
        <v>3.4350000000000001</v>
      </c>
      <c r="D21" s="8">
        <v>7.44</v>
      </c>
      <c r="E21" s="47" t="s">
        <v>96</v>
      </c>
      <c r="F21" s="47" t="s">
        <v>99</v>
      </c>
    </row>
    <row r="22" spans="3:6">
      <c r="C22" s="7">
        <v>4.37</v>
      </c>
      <c r="D22" s="8">
        <v>10.199999999999999</v>
      </c>
      <c r="E22" s="47" t="s">
        <v>28</v>
      </c>
      <c r="F22" s="47" t="s">
        <v>39</v>
      </c>
    </row>
    <row r="23" spans="3:6">
      <c r="C23" s="7">
        <v>4.5999999999999996</v>
      </c>
      <c r="D23" s="8">
        <v>10.1</v>
      </c>
      <c r="E23" s="47" t="s">
        <v>39</v>
      </c>
      <c r="F23" s="47" t="s">
        <v>39</v>
      </c>
    </row>
    <row r="24" spans="3:6">
      <c r="C24" s="7">
        <v>5.5380000000000003</v>
      </c>
      <c r="D24" s="8">
        <v>10.6</v>
      </c>
      <c r="E24" s="47" t="s">
        <v>39</v>
      </c>
      <c r="F24" s="47" t="s">
        <v>39</v>
      </c>
    </row>
    <row r="25" spans="3:6">
      <c r="C25" s="7">
        <v>6.1509999999999998</v>
      </c>
      <c r="D25" s="47" t="s">
        <v>39</v>
      </c>
      <c r="E25" s="47" t="s">
        <v>122</v>
      </c>
      <c r="F25" s="47" t="s">
        <v>39</v>
      </c>
    </row>
    <row r="26" spans="3:6">
      <c r="C26" s="7">
        <v>16.827999999999999</v>
      </c>
      <c r="D26" s="8">
        <v>11.9</v>
      </c>
      <c r="E26" s="47" t="s">
        <v>39</v>
      </c>
      <c r="F26" s="47" t="s">
        <v>39</v>
      </c>
    </row>
  </sheetData>
  <mergeCells count="4">
    <mergeCell ref="D10:E10"/>
    <mergeCell ref="D11:E11"/>
    <mergeCell ref="D12:E12"/>
    <mergeCell ref="D13:E13"/>
  </mergeCells>
  <pageMargins left="0.75" right="0.75" top="1" bottom="1" header="0.51111111111111107" footer="0.51111111111111107"/>
  <pageSetup paperSize="9" orientation="portrait" horizontalDpi="0" verticalDpi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tabSelected="1" topLeftCell="E4" zoomScale="154" zoomScaleNormal="154" zoomScaleSheetLayoutView="100" workbookViewId="0">
      <selection activeCell="I28" sqref="I28"/>
    </sheetView>
  </sheetViews>
  <sheetFormatPr defaultColWidth="9" defaultRowHeight="15.75"/>
  <cols>
    <col min="2" max="2" width="13.25" customWidth="1"/>
    <col min="3" max="3" width="10.375" customWidth="1"/>
    <col min="4" max="4" width="11.875" customWidth="1"/>
    <col min="5" max="8" width="10.375" customWidth="1"/>
    <col min="9" max="9" width="9.375" customWidth="1"/>
    <col min="10" max="10" width="10.375" customWidth="1"/>
    <col min="11" max="11" width="9.375" customWidth="1"/>
    <col min="12" max="13" width="10.375" customWidth="1"/>
    <col min="14" max="14" width="9.375" customWidth="1"/>
  </cols>
  <sheetData>
    <row r="2" spans="2:14">
      <c r="C2" s="1">
        <v>41348</v>
      </c>
      <c r="D2" s="1">
        <v>41381</v>
      </c>
      <c r="E2" s="1">
        <v>41394</v>
      </c>
      <c r="F2" s="1">
        <v>41414</v>
      </c>
      <c r="G2" s="1">
        <v>41443</v>
      </c>
      <c r="H2" s="1">
        <v>41482</v>
      </c>
      <c r="I2" s="1">
        <v>41485</v>
      </c>
      <c r="J2" s="1">
        <v>41494</v>
      </c>
      <c r="K2" s="1">
        <v>41582</v>
      </c>
      <c r="L2" s="1">
        <v>41635</v>
      </c>
      <c r="M2" s="1">
        <v>41654</v>
      </c>
      <c r="N2" s="1">
        <v>41982</v>
      </c>
    </row>
    <row r="3" spans="2:14">
      <c r="B3" t="s">
        <v>118</v>
      </c>
      <c r="C3" t="s">
        <v>123</v>
      </c>
      <c r="D3" s="2" t="s">
        <v>85</v>
      </c>
      <c r="E3" s="3" t="s">
        <v>86</v>
      </c>
      <c r="F3" s="2" t="s">
        <v>87</v>
      </c>
      <c r="G3" s="2" t="s">
        <v>88</v>
      </c>
      <c r="H3" s="2" t="s">
        <v>89</v>
      </c>
      <c r="I3" s="2" t="s">
        <v>90</v>
      </c>
      <c r="J3" s="2" t="s">
        <v>91</v>
      </c>
      <c r="K3" s="2">
        <v>41375</v>
      </c>
      <c r="L3" s="2" t="s">
        <v>92</v>
      </c>
      <c r="M3" s="47" t="s">
        <v>119</v>
      </c>
      <c r="N3" s="4">
        <v>41894</v>
      </c>
    </row>
    <row r="4" spans="2:14">
      <c r="B4" t="s">
        <v>95</v>
      </c>
      <c r="C4" s="47" t="s">
        <v>96</v>
      </c>
      <c r="D4" s="47" t="s">
        <v>39</v>
      </c>
      <c r="E4" s="47" t="s">
        <v>96</v>
      </c>
      <c r="F4" s="47" t="s">
        <v>96</v>
      </c>
      <c r="G4" s="47" t="s">
        <v>97</v>
      </c>
      <c r="H4" s="47" t="s">
        <v>96</v>
      </c>
      <c r="I4" s="47" t="s">
        <v>96</v>
      </c>
      <c r="J4" s="47" t="s">
        <v>39</v>
      </c>
      <c r="K4" s="47" t="s">
        <v>39</v>
      </c>
      <c r="L4" s="47" t="s">
        <v>39</v>
      </c>
      <c r="M4" s="47" t="s">
        <v>39</v>
      </c>
      <c r="N4" s="47" t="s">
        <v>39</v>
      </c>
    </row>
    <row r="5" spans="2:14">
      <c r="B5" t="s">
        <v>98</v>
      </c>
      <c r="C5" s="47" t="s">
        <v>124</v>
      </c>
      <c r="D5" s="47" t="s">
        <v>39</v>
      </c>
      <c r="E5" s="47" t="s">
        <v>99</v>
      </c>
      <c r="F5" s="47" t="s">
        <v>99</v>
      </c>
      <c r="G5" s="47" t="s">
        <v>39</v>
      </c>
      <c r="H5" s="47" t="s">
        <v>100</v>
      </c>
      <c r="I5" s="47" t="s">
        <v>99</v>
      </c>
    </row>
    <row r="8" spans="2:14" ht="31.5">
      <c r="C8" s="51" t="s">
        <v>125</v>
      </c>
      <c r="D8" s="51" t="s">
        <v>126</v>
      </c>
    </row>
    <row r="9" spans="2:14">
      <c r="C9" s="1">
        <v>41348</v>
      </c>
      <c r="D9" s="47">
        <v>3</v>
      </c>
    </row>
    <row r="10" spans="2:14">
      <c r="C10" s="1">
        <v>41394</v>
      </c>
      <c r="D10" s="47">
        <v>2</v>
      </c>
    </row>
    <row r="11" spans="2:14">
      <c r="C11" s="1">
        <v>41414</v>
      </c>
      <c r="D11" s="47">
        <v>2</v>
      </c>
    </row>
    <row r="12" spans="2:14">
      <c r="C12" s="1">
        <v>41482</v>
      </c>
      <c r="D12" s="47">
        <v>1</v>
      </c>
    </row>
    <row r="13" spans="2:14">
      <c r="C13" s="1">
        <v>41485</v>
      </c>
      <c r="D13" s="47">
        <v>2</v>
      </c>
    </row>
    <row r="14" spans="2:14">
      <c r="C14" s="1">
        <v>41494</v>
      </c>
      <c r="D14" s="47">
        <v>0</v>
      </c>
    </row>
    <row r="15" spans="2:14">
      <c r="C15" s="1">
        <v>41582</v>
      </c>
      <c r="D15" s="47">
        <v>0</v>
      </c>
    </row>
    <row r="16" spans="2:14">
      <c r="C16" s="1">
        <v>41635</v>
      </c>
      <c r="D16" s="47">
        <v>0</v>
      </c>
    </row>
    <row r="17" spans="3:4">
      <c r="C17" s="1">
        <v>41654</v>
      </c>
      <c r="D17" s="47">
        <v>0</v>
      </c>
    </row>
    <row r="18" spans="3:4">
      <c r="C18" s="1">
        <v>41982</v>
      </c>
      <c r="D18" s="47">
        <v>0</v>
      </c>
    </row>
    <row r="20" spans="3:4">
      <c r="C20" s="1">
        <v>41014</v>
      </c>
      <c r="D20">
        <f>C20+120</f>
        <v>41134</v>
      </c>
    </row>
    <row r="21" spans="3:4">
      <c r="C21" s="1">
        <v>42109</v>
      </c>
      <c r="D21">
        <f>C21-C20</f>
        <v>1095</v>
      </c>
    </row>
    <row r="22" spans="3:4">
      <c r="C22">
        <v>41000</v>
      </c>
    </row>
    <row r="23" spans="3:4">
      <c r="C23">
        <v>42100</v>
      </c>
    </row>
    <row r="24" spans="3:4">
      <c r="C24">
        <f>C23-C22</f>
        <v>1100</v>
      </c>
    </row>
  </sheetData>
  <pageMargins left="0.75" right="0.75" top="1" bottom="1" header="0.51111111111111107" footer="0.51111111111111107"/>
  <pageSetup paperSize="9" orientation="portrait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Dados Pesquisa</vt:lpstr>
      <vt:lpstr>Graf_I_1ª_versao</vt:lpstr>
      <vt:lpstr>Graf_I_2ª_versao</vt:lpstr>
      <vt:lpstr>Graf_II_1ª_versao</vt:lpstr>
      <vt:lpstr>'Dados Pesquisa'!Area_de_impressao</vt:lpstr>
      <vt:lpstr>'Dados Pesquisa'!Titulos_de_impressao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300037</dc:creator>
  <cp:keywords/>
  <dc:description/>
  <cp:lastModifiedBy> </cp:lastModifiedBy>
  <cp:revision/>
  <dcterms:created xsi:type="dcterms:W3CDTF">2015-02-18T16:13:48Z</dcterms:created>
  <dcterms:modified xsi:type="dcterms:W3CDTF">2015-12-01T13:29:09Z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